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32" windowWidth="23256" windowHeight="12096" activeTab="1"/>
  </bookViews>
  <sheets>
    <sheet name="0 -------" sheetId="7" r:id="rId1"/>
    <sheet name="B1 -------" sheetId="1" r:id="rId2"/>
    <sheet name="B2-xong" sheetId="6" r:id="rId3"/>
    <sheet name="Sheet8" sheetId="8" r:id="rId4"/>
  </sheets>
  <definedNames>
    <definedName name="_xlnm._FilterDatabase" localSheetId="0" hidden="1">'0 -------'!$A$1:$L$18</definedName>
    <definedName name="_xlnm._FilterDatabase" localSheetId="1" hidden="1">'B1 -------'!$A$1:$Q$34</definedName>
    <definedName name="_xlnm._FilterDatabase" localSheetId="2" hidden="1">'B2-xong'!$B$1:$L$18</definedName>
  </definedNames>
  <calcPr calcId="145621"/>
</workbook>
</file>

<file path=xl/calcChain.xml><?xml version="1.0" encoding="utf-8"?>
<calcChain xmlns="http://schemas.openxmlformats.org/spreadsheetml/2006/main">
  <c r="B18" i="7" l="1"/>
  <c r="J17" i="7"/>
  <c r="L17" i="7" s="1"/>
  <c r="H17" i="7"/>
  <c r="I17" i="7" s="1"/>
  <c r="B17" i="7"/>
  <c r="A17" i="7" s="1"/>
  <c r="J16" i="7"/>
  <c r="H16" i="7"/>
  <c r="I16" i="7" s="1"/>
  <c r="B16" i="7"/>
  <c r="J15" i="7"/>
  <c r="H15" i="7"/>
  <c r="I15" i="7" s="1"/>
  <c r="B15" i="7"/>
  <c r="I14" i="7"/>
  <c r="B14" i="7"/>
  <c r="J13" i="7"/>
  <c r="L13" i="7" s="1"/>
  <c r="H13" i="7"/>
  <c r="I13" i="7" s="1"/>
  <c r="B13" i="7"/>
  <c r="J12" i="7"/>
  <c r="L12" i="7" s="1"/>
  <c r="H12" i="7"/>
  <c r="I12" i="7" s="1"/>
  <c r="B12" i="7"/>
  <c r="J11" i="7"/>
  <c r="L11" i="7" s="1"/>
  <c r="H11" i="7"/>
  <c r="I11" i="7" s="1"/>
  <c r="B11" i="7"/>
  <c r="B10" i="7"/>
  <c r="I9" i="7"/>
  <c r="B9" i="7"/>
  <c r="J8" i="7"/>
  <c r="K8" i="7" s="1"/>
  <c r="H8" i="7"/>
  <c r="I8" i="7" s="1"/>
  <c r="B8" i="7"/>
  <c r="J7" i="7"/>
  <c r="L7" i="7" s="1"/>
  <c r="H7" i="7"/>
  <c r="I7" i="7" s="1"/>
  <c r="B7" i="7"/>
  <c r="B6" i="7"/>
  <c r="J5" i="7"/>
  <c r="H5" i="7"/>
  <c r="I5" i="7" s="1"/>
  <c r="B5" i="7"/>
  <c r="J4" i="7"/>
  <c r="H4" i="7"/>
  <c r="I4" i="7" s="1"/>
  <c r="B4" i="7"/>
  <c r="J3" i="7"/>
  <c r="L3" i="7" s="1"/>
  <c r="H3" i="7"/>
  <c r="I3" i="7" s="1"/>
  <c r="B3" i="7"/>
  <c r="A3" i="7" s="1"/>
  <c r="J2" i="7"/>
  <c r="L2" i="7" s="1"/>
  <c r="H2" i="7"/>
  <c r="I2" i="7" s="1"/>
  <c r="B2" i="7"/>
  <c r="A2" i="7" s="1"/>
  <c r="J18" i="6"/>
  <c r="H18" i="6"/>
  <c r="J14" i="6"/>
  <c r="H14" i="6"/>
  <c r="J10" i="6"/>
  <c r="H10" i="6"/>
  <c r="J9" i="6"/>
  <c r="H9" i="6"/>
  <c r="J6" i="6"/>
  <c r="H6" i="6"/>
  <c r="B18" i="6"/>
  <c r="J17" i="6"/>
  <c r="L17" i="6" s="1"/>
  <c r="H17" i="6"/>
  <c r="I17" i="6" s="1"/>
  <c r="B17" i="6"/>
  <c r="J16" i="6"/>
  <c r="H16" i="6"/>
  <c r="I16" i="6" s="1"/>
  <c r="B16" i="6"/>
  <c r="J15" i="6"/>
  <c r="H15" i="6"/>
  <c r="I15" i="6" s="1"/>
  <c r="B15" i="6"/>
  <c r="I14" i="6"/>
  <c r="B14" i="6"/>
  <c r="J13" i="6"/>
  <c r="L13" i="6" s="1"/>
  <c r="H13" i="6"/>
  <c r="I13" i="6" s="1"/>
  <c r="B13" i="6"/>
  <c r="J12" i="6"/>
  <c r="L12" i="6" s="1"/>
  <c r="H12" i="6"/>
  <c r="I12" i="6" s="1"/>
  <c r="B12" i="6"/>
  <c r="J11" i="6"/>
  <c r="H11" i="6"/>
  <c r="I11" i="6" s="1"/>
  <c r="B11" i="6"/>
  <c r="B10" i="6"/>
  <c r="I9" i="6"/>
  <c r="B9" i="6"/>
  <c r="J8" i="6"/>
  <c r="K8" i="6" s="1"/>
  <c r="H8" i="6"/>
  <c r="I8" i="6" s="1"/>
  <c r="B8" i="6"/>
  <c r="J7" i="6"/>
  <c r="L7" i="6" s="1"/>
  <c r="H7" i="6"/>
  <c r="I7" i="6" s="1"/>
  <c r="B7" i="6"/>
  <c r="B6" i="6"/>
  <c r="J5" i="6"/>
  <c r="H5" i="6"/>
  <c r="I5" i="6" s="1"/>
  <c r="B5" i="6"/>
  <c r="A5" i="6" s="1"/>
  <c r="J4" i="6"/>
  <c r="H4" i="6"/>
  <c r="I4" i="6" s="1"/>
  <c r="B4" i="6"/>
  <c r="A4" i="6" s="1"/>
  <c r="J3" i="6"/>
  <c r="H3" i="6"/>
  <c r="I3" i="6" s="1"/>
  <c r="B3" i="6"/>
  <c r="A3" i="6" s="1"/>
  <c r="J2" i="6"/>
  <c r="L2" i="6" s="1"/>
  <c r="H2" i="6"/>
  <c r="I2" i="6" s="1"/>
  <c r="B2" i="6"/>
  <c r="A2" i="6" s="1"/>
  <c r="H11" i="1"/>
  <c r="J17" i="1"/>
  <c r="L17" i="1" s="1"/>
  <c r="J16" i="1"/>
  <c r="K16" i="1" s="1"/>
  <c r="J15" i="1"/>
  <c r="K15" i="1" s="1"/>
  <c r="J13" i="1"/>
  <c r="L13" i="1" s="1"/>
  <c r="J12" i="1"/>
  <c r="L12" i="1" s="1"/>
  <c r="J11" i="1"/>
  <c r="L11" i="1" s="1"/>
  <c r="J8" i="1"/>
  <c r="K8" i="1" s="1"/>
  <c r="J7" i="1"/>
  <c r="L7" i="1" s="1"/>
  <c r="J5" i="1"/>
  <c r="J4" i="1"/>
  <c r="K4" i="1" s="1"/>
  <c r="J3" i="1"/>
  <c r="K3" i="1" s="1"/>
  <c r="J2" i="1"/>
  <c r="L2" i="1" s="1"/>
  <c r="K5" i="1"/>
  <c r="H17" i="1"/>
  <c r="I17" i="1" s="1"/>
  <c r="H16" i="1"/>
  <c r="I16" i="1" s="1"/>
  <c r="H15" i="1"/>
  <c r="I15" i="1" s="1"/>
  <c r="H13" i="1"/>
  <c r="I13" i="1" s="1"/>
  <c r="H12" i="1"/>
  <c r="I12" i="1" s="1"/>
  <c r="H8" i="1"/>
  <c r="H7" i="1"/>
  <c r="H5" i="1"/>
  <c r="H4" i="1"/>
  <c r="H3" i="1"/>
  <c r="H2" i="1"/>
  <c r="A8" i="7" l="1"/>
  <c r="A13" i="7"/>
  <c r="A16" i="7"/>
  <c r="A5" i="7"/>
  <c r="A10" i="7"/>
  <c r="A12" i="7"/>
  <c r="A15" i="7"/>
  <c r="A7" i="7"/>
  <c r="A4" i="7"/>
  <c r="A11" i="7"/>
  <c r="L4" i="7"/>
  <c r="L5" i="7" s="1"/>
  <c r="L8" i="7" s="1"/>
  <c r="K2" i="7"/>
  <c r="K3" i="7"/>
  <c r="F3" i="7" s="1"/>
  <c r="K4" i="7"/>
  <c r="K5" i="7"/>
  <c r="A9" i="7"/>
  <c r="A14" i="7"/>
  <c r="K15" i="7"/>
  <c r="K16" i="7"/>
  <c r="I18" i="7"/>
  <c r="I6" i="7"/>
  <c r="I10" i="7"/>
  <c r="A6" i="7"/>
  <c r="A18" i="7"/>
  <c r="K2" i="1"/>
  <c r="F2" i="1" s="1"/>
  <c r="I10" i="6"/>
  <c r="A12" i="6"/>
  <c r="A15" i="6"/>
  <c r="A17" i="6"/>
  <c r="A11" i="6"/>
  <c r="A7" i="6"/>
  <c r="A16" i="6"/>
  <c r="L11" i="6"/>
  <c r="A13" i="6"/>
  <c r="A8" i="6"/>
  <c r="L3" i="6"/>
  <c r="K2" i="6"/>
  <c r="F2" i="6" s="1"/>
  <c r="K3" i="6"/>
  <c r="K4" i="6"/>
  <c r="K5" i="6"/>
  <c r="K15" i="6"/>
  <c r="K16" i="6"/>
  <c r="A6" i="6"/>
  <c r="A10" i="6"/>
  <c r="I6" i="6"/>
  <c r="A9" i="6"/>
  <c r="A14" i="6"/>
  <c r="I18" i="6"/>
  <c r="A18" i="6"/>
  <c r="L3" i="1"/>
  <c r="L4" i="1" s="1"/>
  <c r="F4" i="1" s="1"/>
  <c r="I2" i="1"/>
  <c r="I3" i="1"/>
  <c r="I11" i="1"/>
  <c r="I8" i="1"/>
  <c r="I4" i="1"/>
  <c r="B18" i="1"/>
  <c r="B17" i="1"/>
  <c r="B9" i="1"/>
  <c r="B16" i="1"/>
  <c r="B15" i="1"/>
  <c r="B14" i="1"/>
  <c r="B13" i="1"/>
  <c r="B6" i="1"/>
  <c r="B10" i="1"/>
  <c r="B12" i="1"/>
  <c r="B11" i="1"/>
  <c r="B8" i="1"/>
  <c r="B7" i="1"/>
  <c r="B5" i="1"/>
  <c r="B4" i="1"/>
  <c r="B3" i="1"/>
  <c r="B2" i="1"/>
  <c r="J10" i="1" l="1"/>
  <c r="H10" i="1"/>
  <c r="I10" i="1" s="1"/>
  <c r="F10" i="1"/>
  <c r="H18" i="1"/>
  <c r="I18" i="1" s="1"/>
  <c r="F18" i="1"/>
  <c r="J18" i="1"/>
  <c r="H6" i="1"/>
  <c r="I6" i="1" s="1"/>
  <c r="J6" i="1"/>
  <c r="F6" i="1"/>
  <c r="F9" i="1"/>
  <c r="H9" i="1"/>
  <c r="I9" i="1" s="1"/>
  <c r="J9" i="1"/>
  <c r="J14" i="1"/>
  <c r="H14" i="1"/>
  <c r="I14" i="1" s="1"/>
  <c r="F14" i="1"/>
  <c r="F5" i="7"/>
  <c r="F4" i="7"/>
  <c r="L15" i="7"/>
  <c r="L16" i="7" s="1"/>
  <c r="F16" i="7" s="1"/>
  <c r="F8" i="7"/>
  <c r="F2" i="7"/>
  <c r="K7" i="7"/>
  <c r="F3" i="1"/>
  <c r="K7" i="1"/>
  <c r="F7" i="1" s="1"/>
  <c r="A2" i="1"/>
  <c r="F6" i="6"/>
  <c r="F3" i="6"/>
  <c r="K7" i="6"/>
  <c r="K11" i="6" s="1"/>
  <c r="L4" i="6"/>
  <c r="F4" i="6" s="1"/>
  <c r="A3" i="1"/>
  <c r="L5" i="1"/>
  <c r="F5" i="1" s="1"/>
  <c r="A8" i="1"/>
  <c r="A16" i="1"/>
  <c r="A6" i="1"/>
  <c r="A11" i="1"/>
  <c r="A9" i="1"/>
  <c r="A4" i="1"/>
  <c r="A13" i="1"/>
  <c r="A5" i="1"/>
  <c r="A12" i="1"/>
  <c r="A14" i="1"/>
  <c r="A17" i="1"/>
  <c r="A7" i="1"/>
  <c r="A10" i="1"/>
  <c r="A15" i="1"/>
  <c r="A18" i="1"/>
  <c r="I7" i="1"/>
  <c r="I5" i="1"/>
  <c r="K11" i="1" l="1"/>
  <c r="F11" i="1" s="1"/>
  <c r="L5" i="6"/>
  <c r="F5" i="6" s="1"/>
  <c r="F7" i="7"/>
  <c r="K11" i="7"/>
  <c r="F15" i="7"/>
  <c r="F7" i="6"/>
  <c r="F9" i="6"/>
  <c r="F18" i="6"/>
  <c r="F11" i="6"/>
  <c r="F14" i="6"/>
  <c r="F10" i="6"/>
  <c r="L8" i="6"/>
  <c r="F8" i="6" s="1"/>
  <c r="K12" i="6"/>
  <c r="K13" i="6" s="1"/>
  <c r="F13" i="6" s="1"/>
  <c r="K12" i="1"/>
  <c r="L8" i="1"/>
  <c r="F8" i="1" s="1"/>
  <c r="F11" i="7" l="1"/>
  <c r="K12" i="7"/>
  <c r="F12" i="7" s="1"/>
  <c r="K13" i="1"/>
  <c r="F13" i="1" s="1"/>
  <c r="F12" i="1"/>
  <c r="L15" i="6"/>
  <c r="F15" i="6" s="1"/>
  <c r="F12" i="6"/>
  <c r="K17" i="6"/>
  <c r="F17" i="6" s="1"/>
  <c r="L15" i="1"/>
  <c r="F15" i="1" s="1"/>
  <c r="K17" i="1" l="1"/>
  <c r="F17" i="1" s="1"/>
  <c r="K13" i="7"/>
  <c r="F13" i="7" s="1"/>
  <c r="K17" i="7"/>
  <c r="F17" i="7" s="1"/>
  <c r="L16" i="6"/>
  <c r="F16" i="6" s="1"/>
  <c r="L16" i="1"/>
  <c r="F16" i="1" s="1"/>
</calcChain>
</file>

<file path=xl/sharedStrings.xml><?xml version="1.0" encoding="utf-8"?>
<sst xmlns="http://schemas.openxmlformats.org/spreadsheetml/2006/main" count="183" uniqueCount="66">
  <si>
    <t>STT</t>
  </si>
  <si>
    <t>Hồng</t>
  </si>
  <si>
    <t>Lê</t>
  </si>
  <si>
    <t>Táo</t>
  </si>
  <si>
    <t>Bưởi</t>
  </si>
  <si>
    <t>Cam</t>
  </si>
  <si>
    <t>Quýt</t>
  </si>
  <si>
    <t>Date</t>
  </si>
  <si>
    <t>Xuất xứ</t>
  </si>
  <si>
    <t>VN</t>
  </si>
  <si>
    <t>CN</t>
  </si>
  <si>
    <t>Loại hàng</t>
  </si>
  <si>
    <t>KL</t>
  </si>
  <si>
    <t>Thành tiền</t>
  </si>
  <si>
    <t>Đơn Giá</t>
  </si>
  <si>
    <t xml:space="preserve">Mít </t>
  </si>
  <si>
    <t>Dừa</t>
  </si>
  <si>
    <t>Lô hàng</t>
  </si>
  <si>
    <t>Hồng2022</t>
  </si>
  <si>
    <t>Lê2022</t>
  </si>
  <si>
    <t>Táo2021</t>
  </si>
  <si>
    <t>Bưởi2021</t>
  </si>
  <si>
    <t>Cam2020</t>
  </si>
  <si>
    <t>Quýt2020</t>
  </si>
  <si>
    <t>Mít 2022</t>
  </si>
  <si>
    <t>Dừa2022</t>
  </si>
  <si>
    <t>Cam2022</t>
  </si>
  <si>
    <t>Quýt2022</t>
  </si>
  <si>
    <t>Lê2020</t>
  </si>
  <si>
    <t>Bưởi2020</t>
  </si>
  <si>
    <t>"=J2&amp;"."&amp;K2&amp;L2</t>
  </si>
  <si>
    <t>"=J3&amp;"."&amp;K3&amp;L3</t>
  </si>
  <si>
    <t>"=J4&amp;"."&amp;K4&amp;L4</t>
  </si>
  <si>
    <t>"=J5&amp;"."&amp;K5&amp;L5</t>
  </si>
  <si>
    <t>"=J7&amp;"."&amp;K7&amp;L7</t>
  </si>
  <si>
    <t>"=J8&amp;"."&amp;K8&amp;L8</t>
  </si>
  <si>
    <t>"=J11&amp;"."&amp;K11&amp;L11</t>
  </si>
  <si>
    <t>"=J12&amp;"."&amp;K12&amp;L12</t>
  </si>
  <si>
    <t>"=J13&amp;"."&amp;K13&amp;L13</t>
  </si>
  <si>
    <t>"=J15&amp;"."&amp;K15&amp;L15</t>
  </si>
  <si>
    <t>"=J16&amp;"."&amp;K16&amp;L16</t>
  </si>
  <si>
    <t>"=J17&amp;"."&amp;K17&amp;L17</t>
  </si>
  <si>
    <t>"=C22</t>
  </si>
  <si>
    <t>"=C23</t>
  </si>
  <si>
    <t>"=C24</t>
  </si>
  <si>
    <t>"=C25</t>
  </si>
  <si>
    <t>"=C26</t>
  </si>
  <si>
    <t>"=C27</t>
  </si>
  <si>
    <t>"=C28</t>
  </si>
  <si>
    <t>"=C29</t>
  </si>
  <si>
    <t>"=C30</t>
  </si>
  <si>
    <t>"=C31</t>
  </si>
  <si>
    <t>"=C32</t>
  </si>
  <si>
    <t>"=C33</t>
  </si>
  <si>
    <t>"=D22</t>
  </si>
  <si>
    <t>"=D23</t>
  </si>
  <si>
    <t>"=D24</t>
  </si>
  <si>
    <t>"=D25</t>
  </si>
  <si>
    <t>"=D26</t>
  </si>
  <si>
    <t>"=D27</t>
  </si>
  <si>
    <t>"=D28</t>
  </si>
  <si>
    <t>"=D29</t>
  </si>
  <si>
    <t>"=D30</t>
  </si>
  <si>
    <t>"=D31</t>
  </si>
  <si>
    <t>"=D32</t>
  </si>
  <si>
    <t>"=D33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</si>
</sst>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63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P33"/>
  <sheetViews>
    <sheetView zoomScale="85" zoomScaleNormal="85" workbookViewId="0">
      <selection activeCell="B27" sqref="B27"/>
    </sheetView>
  </sheetViews>
  <sheetFormatPr defaultRowHeight="19.8" x14ac:dyDescent="0.3"/>
  <cols>
    <col min="1" max="1" width="11.6640625" style="5" customWidth="1"/>
    <col min="2" max="5" width="14.6640625" style="5" customWidth="1"/>
    <col min="6" max="6" width="18.33203125" style="5" customWidth="1"/>
    <col min="7" max="8" width="12.109375" style="5" customWidth="1"/>
    <col min="9" max="11" width="14.6640625" style="5" customWidth="1"/>
    <col min="12" max="12" width="14.6640625" style="15" customWidth="1"/>
    <col min="13" max="13" width="7.6640625" style="5" customWidth="1"/>
    <col min="14" max="14" width="28.5546875" style="5" bestFit="1" customWidth="1"/>
    <col min="15" max="15" width="29.21875" style="5" customWidth="1"/>
    <col min="16" max="16" width="8.88671875" style="18"/>
    <col min="17" max="16384" width="8.88671875" style="5"/>
  </cols>
  <sheetData>
    <row r="1" spans="1:16" s="12" customFormat="1" x14ac:dyDescent="0.3">
      <c r="A1" s="6"/>
      <c r="B1" s="6"/>
      <c r="C1" s="2" t="s">
        <v>0</v>
      </c>
      <c r="D1" s="2" t="s">
        <v>11</v>
      </c>
      <c r="E1" s="2" t="s">
        <v>7</v>
      </c>
      <c r="F1" s="2" t="s">
        <v>17</v>
      </c>
      <c r="G1" s="2" t="s">
        <v>12</v>
      </c>
      <c r="H1" s="2" t="s">
        <v>14</v>
      </c>
      <c r="I1" s="2" t="s">
        <v>13</v>
      </c>
      <c r="J1" s="2" t="s">
        <v>8</v>
      </c>
      <c r="K1" s="6"/>
      <c r="L1" s="10"/>
      <c r="P1" s="17"/>
    </row>
    <row r="2" spans="1:16" x14ac:dyDescent="0.3">
      <c r="A2" s="7">
        <f>COUNTIF($B$2:B2,B2)</f>
        <v>1</v>
      </c>
      <c r="B2" s="7" t="str">
        <f>CONCATENATE(D2,E2)</f>
        <v>Hồng2022</v>
      </c>
      <c r="C2" s="1">
        <v>1</v>
      </c>
      <c r="D2" s="1" t="s">
        <v>1</v>
      </c>
      <c r="E2" s="1">
        <v>2022</v>
      </c>
      <c r="F2" s="1" t="str">
        <f>J2&amp;"."&amp;K2&amp;L2</f>
        <v>VN.1</v>
      </c>
      <c r="G2" s="1">
        <v>85</v>
      </c>
      <c r="H2" s="3">
        <f>C22</f>
        <v>20000</v>
      </c>
      <c r="I2" s="3">
        <f>H2*G2</f>
        <v>1700000</v>
      </c>
      <c r="J2" s="13" t="str">
        <f>D22</f>
        <v>VN</v>
      </c>
      <c r="K2" s="5">
        <f>IF(J2="VN",MAX($K$1:K1)+1,"")</f>
        <v>1</v>
      </c>
      <c r="L2" s="10" t="str">
        <f>IF(J2="VN","",MAX($L$1:L1)+1)</f>
        <v/>
      </c>
    </row>
    <row r="3" spans="1:16" x14ac:dyDescent="0.3">
      <c r="A3" s="7">
        <f>COUNTIF($B$2:B3,B3)</f>
        <v>1</v>
      </c>
      <c r="B3" s="7" t="str">
        <f>CONCATENATE(D3,E3)</f>
        <v>Lê2022</v>
      </c>
      <c r="C3" s="1">
        <v>2</v>
      </c>
      <c r="D3" s="1" t="s">
        <v>2</v>
      </c>
      <c r="E3" s="1">
        <v>2022</v>
      </c>
      <c r="F3" s="1" t="str">
        <f>J3&amp;"."&amp;K3&amp;L3</f>
        <v>CN.1</v>
      </c>
      <c r="G3" s="1">
        <v>24</v>
      </c>
      <c r="H3" s="3">
        <f>C23</f>
        <v>40000</v>
      </c>
      <c r="I3" s="3">
        <f>H3*G3</f>
        <v>960000</v>
      </c>
      <c r="J3" s="13" t="str">
        <f>D23</f>
        <v>CN</v>
      </c>
      <c r="K3" s="5" t="str">
        <f>IF(J3="VN",MAX($K$1:K2)+1,"")</f>
        <v/>
      </c>
      <c r="L3" s="10">
        <f>IF(J3="VN","",MAX($L$1:L2)+1)</f>
        <v>1</v>
      </c>
    </row>
    <row r="4" spans="1:16" x14ac:dyDescent="0.3">
      <c r="A4" s="7">
        <f>COUNTIF($B$2:B4,B4)</f>
        <v>1</v>
      </c>
      <c r="B4" s="7" t="str">
        <f>CONCATENATE(D4,E4)</f>
        <v>Táo2021</v>
      </c>
      <c r="C4" s="1">
        <v>3</v>
      </c>
      <c r="D4" s="1" t="s">
        <v>3</v>
      </c>
      <c r="E4" s="1">
        <v>2021</v>
      </c>
      <c r="F4" s="1" t="str">
        <f>J4&amp;"."&amp;K4&amp;L4</f>
        <v>CN.2</v>
      </c>
      <c r="G4" s="1">
        <v>30</v>
      </c>
      <c r="H4" s="3">
        <f>C24</f>
        <v>25000</v>
      </c>
      <c r="I4" s="3">
        <f>H4*G4</f>
        <v>750000</v>
      </c>
      <c r="J4" s="13" t="str">
        <f>D24</f>
        <v>CN</v>
      </c>
      <c r="K4" s="5" t="str">
        <f>IF(J4="VN",MAX($K$1:K3)+1,"")</f>
        <v/>
      </c>
      <c r="L4" s="10">
        <f>IF(J4="VN","",MAX($L$1:L3)+1)</f>
        <v>2</v>
      </c>
    </row>
    <row r="5" spans="1:16" x14ac:dyDescent="0.3">
      <c r="A5" s="7">
        <f>COUNTIF($B$2:B5,B5)</f>
        <v>1</v>
      </c>
      <c r="B5" s="7" t="str">
        <f>CONCATENATE(D5,E5)</f>
        <v>Bưởi2021</v>
      </c>
      <c r="C5" s="1">
        <v>4</v>
      </c>
      <c r="D5" s="1" t="s">
        <v>4</v>
      </c>
      <c r="E5" s="1">
        <v>2021</v>
      </c>
      <c r="F5" s="1" t="str">
        <f>J5&amp;"."&amp;K5&amp;L5</f>
        <v>CN.3</v>
      </c>
      <c r="G5" s="1">
        <v>11</v>
      </c>
      <c r="H5" s="3">
        <f>C25</f>
        <v>15000</v>
      </c>
      <c r="I5" s="3">
        <f>H5*G5</f>
        <v>165000</v>
      </c>
      <c r="J5" s="13" t="str">
        <f>D25</f>
        <v>CN</v>
      </c>
      <c r="K5" s="23" t="str">
        <f>IF(J5="VN",MAX($K$1:K4)+1,"")</f>
        <v/>
      </c>
      <c r="L5" s="24">
        <f>IF(J5="VN","",MAX($L$1:L4)+1)</f>
        <v>3</v>
      </c>
    </row>
    <row r="6" spans="1:16" x14ac:dyDescent="0.3">
      <c r="A6" s="7">
        <f>COUNTIF($B$2:B6,B6)</f>
        <v>2</v>
      </c>
      <c r="B6" s="7" t="str">
        <f>CONCATENATE(D6,E6)</f>
        <v>Hồng2022</v>
      </c>
      <c r="C6" s="1">
        <v>5</v>
      </c>
      <c r="D6" s="1" t="s">
        <v>1</v>
      </c>
      <c r="E6" s="1">
        <v>2022</v>
      </c>
      <c r="F6" s="4"/>
      <c r="G6" s="8">
        <v>76</v>
      </c>
      <c r="H6" s="19"/>
      <c r="I6" s="9">
        <f>H6*G6</f>
        <v>0</v>
      </c>
      <c r="J6" s="4"/>
      <c r="K6" s="21"/>
      <c r="L6" s="22"/>
    </row>
    <row r="7" spans="1:16" x14ac:dyDescent="0.3">
      <c r="A7" s="7">
        <f>COUNTIF($B$2:B7,B7)</f>
        <v>1</v>
      </c>
      <c r="B7" s="7" t="str">
        <f>CONCATENATE(D7,E7)</f>
        <v>Cam2020</v>
      </c>
      <c r="C7" s="1">
        <v>6</v>
      </c>
      <c r="D7" s="1" t="s">
        <v>5</v>
      </c>
      <c r="E7" s="1">
        <v>2020</v>
      </c>
      <c r="F7" s="1" t="str">
        <f>J7&amp;"."&amp;K7&amp;L7</f>
        <v>VN.2</v>
      </c>
      <c r="G7" s="1">
        <v>4</v>
      </c>
      <c r="H7" s="3">
        <f>C26</f>
        <v>40000</v>
      </c>
      <c r="I7" s="3">
        <f>H7*G7</f>
        <v>160000</v>
      </c>
      <c r="J7" s="13" t="str">
        <f>D26</f>
        <v>VN</v>
      </c>
      <c r="K7" s="23">
        <f>IF(J7="VN",MAX($K$1:K6)+1,"")</f>
        <v>2</v>
      </c>
      <c r="L7" s="24" t="str">
        <f>IF(J7="VN","",MAX($L$1:L6)+1)</f>
        <v/>
      </c>
    </row>
    <row r="8" spans="1:16" x14ac:dyDescent="0.3">
      <c r="A8" s="7">
        <f>COUNTIF($B$2:B8,B8)</f>
        <v>1</v>
      </c>
      <c r="B8" s="7" t="str">
        <f>CONCATENATE(D8,E8)</f>
        <v>Quýt2020</v>
      </c>
      <c r="C8" s="1">
        <v>7</v>
      </c>
      <c r="D8" s="1" t="s">
        <v>6</v>
      </c>
      <c r="E8" s="1">
        <v>2020</v>
      </c>
      <c r="F8" s="1" t="str">
        <f>J8&amp;"."&amp;K8&amp;L8</f>
        <v>CN.4</v>
      </c>
      <c r="G8" s="1">
        <v>31</v>
      </c>
      <c r="H8" s="3">
        <f>C27</f>
        <v>5000</v>
      </c>
      <c r="I8" s="3">
        <f>H8*G8</f>
        <v>155000</v>
      </c>
      <c r="J8" s="13" t="str">
        <f>D27</f>
        <v>CN</v>
      </c>
      <c r="K8" s="23" t="str">
        <f>IF(J8="VN",MAX($K$1:K7)+1,"")</f>
        <v/>
      </c>
      <c r="L8" s="24">
        <f>IF(J8="VN","",MAX($L$1:L7)+1)</f>
        <v>4</v>
      </c>
    </row>
    <row r="9" spans="1:16" x14ac:dyDescent="0.3">
      <c r="A9" s="7">
        <f>COUNTIF($B$2:B9,B9)</f>
        <v>2</v>
      </c>
      <c r="B9" s="7" t="str">
        <f>CONCATENATE(D9,E9)</f>
        <v>Cam2020</v>
      </c>
      <c r="C9" s="1">
        <v>8</v>
      </c>
      <c r="D9" s="1" t="s">
        <v>5</v>
      </c>
      <c r="E9" s="1">
        <v>2020</v>
      </c>
      <c r="F9" s="4"/>
      <c r="G9" s="8">
        <v>79</v>
      </c>
      <c r="H9" s="19"/>
      <c r="I9" s="9">
        <f>H9*G9</f>
        <v>0</v>
      </c>
      <c r="J9" s="4"/>
      <c r="K9" s="21"/>
      <c r="L9" s="22"/>
    </row>
    <row r="10" spans="1:16" x14ac:dyDescent="0.3">
      <c r="A10" s="7">
        <f>COUNTIF($B$2:B10,B10)</f>
        <v>2</v>
      </c>
      <c r="B10" s="7" t="str">
        <f>CONCATENATE(D10,E10)</f>
        <v>Táo2021</v>
      </c>
      <c r="C10" s="1">
        <v>9</v>
      </c>
      <c r="D10" s="1" t="s">
        <v>3</v>
      </c>
      <c r="E10" s="1">
        <v>2021</v>
      </c>
      <c r="F10" s="4"/>
      <c r="G10" s="8">
        <v>14</v>
      </c>
      <c r="H10" s="19"/>
      <c r="I10" s="20">
        <f>H10*G10</f>
        <v>0</v>
      </c>
      <c r="J10" s="4"/>
      <c r="K10" s="22"/>
      <c r="L10" s="22"/>
    </row>
    <row r="11" spans="1:16" x14ac:dyDescent="0.3">
      <c r="A11" s="7">
        <f>COUNTIF($B$2:B11,B11)</f>
        <v>1</v>
      </c>
      <c r="B11" s="7" t="str">
        <f>CONCATENATE(D11,E11)</f>
        <v>Mít 2022</v>
      </c>
      <c r="C11" s="1">
        <v>10</v>
      </c>
      <c r="D11" s="1" t="s">
        <v>15</v>
      </c>
      <c r="E11" s="1">
        <v>2022</v>
      </c>
      <c r="F11" s="1" t="str">
        <f>J11&amp;"."&amp;K11&amp;L11</f>
        <v>VN.3</v>
      </c>
      <c r="G11" s="1">
        <v>50</v>
      </c>
      <c r="H11" s="3">
        <f>C28</f>
        <v>100000</v>
      </c>
      <c r="I11" s="3">
        <f>H11*G11</f>
        <v>5000000</v>
      </c>
      <c r="J11" s="13" t="str">
        <f>D28</f>
        <v>VN</v>
      </c>
      <c r="K11" s="23">
        <f>IF(J11="VN",MAX($K$1:K10)+1,"")</f>
        <v>3</v>
      </c>
      <c r="L11" s="24" t="str">
        <f>IF(J11="VN","",MAX($L$1:L10)+1)</f>
        <v/>
      </c>
    </row>
    <row r="12" spans="1:16" x14ac:dyDescent="0.3">
      <c r="A12" s="7">
        <f>COUNTIF($B$2:B12,B12)</f>
        <v>1</v>
      </c>
      <c r="B12" s="7" t="str">
        <f>CONCATENATE(D12,E12)</f>
        <v>Dừa2022</v>
      </c>
      <c r="C12" s="1">
        <v>11</v>
      </c>
      <c r="D12" s="1" t="s">
        <v>16</v>
      </c>
      <c r="E12" s="1">
        <v>2022</v>
      </c>
      <c r="F12" s="1" t="str">
        <f>J12&amp;"."&amp;K12&amp;L12</f>
        <v>VN.4</v>
      </c>
      <c r="G12" s="8">
        <v>5</v>
      </c>
      <c r="H12" s="3">
        <f>C29</f>
        <v>6000</v>
      </c>
      <c r="I12" s="3">
        <f>H12*G12</f>
        <v>30000</v>
      </c>
      <c r="J12" s="13" t="str">
        <f>D29</f>
        <v>VN</v>
      </c>
      <c r="K12" s="23">
        <f>IF(J12="VN",MAX($K$1:K11)+1,"")</f>
        <v>4</v>
      </c>
      <c r="L12" s="24" t="str">
        <f>IF(J12="VN","",MAX($L$1:L11)+1)</f>
        <v/>
      </c>
    </row>
    <row r="13" spans="1:16" x14ac:dyDescent="0.3">
      <c r="A13" s="7">
        <f>COUNTIF($B$2:B13,B13)</f>
        <v>1</v>
      </c>
      <c r="B13" s="7" t="str">
        <f>CONCATENATE(D13,E13)</f>
        <v>Cam2022</v>
      </c>
      <c r="C13" s="1">
        <v>12</v>
      </c>
      <c r="D13" s="1" t="s">
        <v>5</v>
      </c>
      <c r="E13" s="1">
        <v>2022</v>
      </c>
      <c r="F13" s="1" t="str">
        <f>J13&amp;"."&amp;K13&amp;L13</f>
        <v>VN.5</v>
      </c>
      <c r="G13" s="8">
        <v>2</v>
      </c>
      <c r="H13" s="9">
        <f>C30</f>
        <v>8000</v>
      </c>
      <c r="I13" s="9">
        <f t="shared" ref="I13:I18" si="0">H13*G13</f>
        <v>16000</v>
      </c>
      <c r="J13" s="14" t="str">
        <f>D30</f>
        <v>VN</v>
      </c>
      <c r="K13" s="23">
        <f>IF(J13="VN",MAX($K$1:K12)+1,"")</f>
        <v>5</v>
      </c>
      <c r="L13" s="24" t="str">
        <f>IF(J13="VN","",MAX($L$1:L12)+1)</f>
        <v/>
      </c>
    </row>
    <row r="14" spans="1:16" x14ac:dyDescent="0.3">
      <c r="A14" s="7">
        <f>COUNTIF($B$2:B14,B14)</f>
        <v>2</v>
      </c>
      <c r="B14" s="7" t="str">
        <f>CONCATENATE(D14,E14)</f>
        <v>Mít 2022</v>
      </c>
      <c r="C14" s="1">
        <v>13</v>
      </c>
      <c r="D14" s="1" t="s">
        <v>15</v>
      </c>
      <c r="E14" s="1">
        <v>2022</v>
      </c>
      <c r="F14" s="4"/>
      <c r="G14" s="8">
        <v>10</v>
      </c>
      <c r="H14" s="19"/>
      <c r="I14" s="9">
        <f t="shared" si="0"/>
        <v>0</v>
      </c>
      <c r="J14" s="4"/>
      <c r="K14" s="21"/>
      <c r="L14" s="22"/>
    </row>
    <row r="15" spans="1:16" x14ac:dyDescent="0.3">
      <c r="A15" s="7">
        <f>COUNTIF($B$2:B15,B15)</f>
        <v>1</v>
      </c>
      <c r="B15" s="7" t="str">
        <f>CONCATENATE(D15,E15)</f>
        <v>Quýt2022</v>
      </c>
      <c r="C15" s="1">
        <v>14</v>
      </c>
      <c r="D15" s="1" t="s">
        <v>6</v>
      </c>
      <c r="E15" s="1">
        <v>2022</v>
      </c>
      <c r="F15" s="1" t="str">
        <f>J15&amp;"."&amp;K15&amp;L15</f>
        <v>CN.5</v>
      </c>
      <c r="G15" s="8">
        <v>24</v>
      </c>
      <c r="H15" s="9">
        <f>C31</f>
        <v>9000</v>
      </c>
      <c r="I15" s="9">
        <f t="shared" si="0"/>
        <v>216000</v>
      </c>
      <c r="J15" s="14" t="str">
        <f>D31</f>
        <v>CN</v>
      </c>
      <c r="K15" s="23" t="str">
        <f>IF(J15="VN",MAX($K$1:K14)+1,"")</f>
        <v/>
      </c>
      <c r="L15" s="24">
        <f>IF(J15="VN","",MAX($L$1:L14)+1)</f>
        <v>5</v>
      </c>
    </row>
    <row r="16" spans="1:16" x14ac:dyDescent="0.3">
      <c r="A16" s="7">
        <f>COUNTIF($B$2:B16,B16)</f>
        <v>1</v>
      </c>
      <c r="B16" s="7" t="str">
        <f>CONCATENATE(D16,E16)</f>
        <v>Lê2020</v>
      </c>
      <c r="C16" s="1">
        <v>15</v>
      </c>
      <c r="D16" s="1" t="s">
        <v>2</v>
      </c>
      <c r="E16" s="1">
        <v>2020</v>
      </c>
      <c r="F16" s="1" t="str">
        <f>J16&amp;"."&amp;K16&amp;L16</f>
        <v>CN.6</v>
      </c>
      <c r="G16" s="8">
        <v>54</v>
      </c>
      <c r="H16" s="9">
        <f>C32</f>
        <v>55000</v>
      </c>
      <c r="I16" s="9">
        <f t="shared" si="0"/>
        <v>2970000</v>
      </c>
      <c r="J16" s="14" t="str">
        <f>D32</f>
        <v>CN</v>
      </c>
      <c r="K16" s="23" t="str">
        <f>IF(J16="VN",MAX($K$1:K15)+1,"")</f>
        <v/>
      </c>
      <c r="L16" s="24">
        <f>IF(J16="VN","",MAX($L$1:L15)+1)</f>
        <v>6</v>
      </c>
    </row>
    <row r="17" spans="1:12" x14ac:dyDescent="0.3">
      <c r="A17" s="7">
        <f>COUNTIF($B$2:B17,B17)</f>
        <v>1</v>
      </c>
      <c r="B17" s="7" t="str">
        <f>CONCATENATE(D17,E17)</f>
        <v>Bưởi2020</v>
      </c>
      <c r="C17" s="1">
        <v>16</v>
      </c>
      <c r="D17" s="1" t="s">
        <v>4</v>
      </c>
      <c r="E17" s="1">
        <v>2020</v>
      </c>
      <c r="F17" s="1" t="str">
        <f>J17&amp;"."&amp;K17&amp;L17</f>
        <v>VN.6</v>
      </c>
      <c r="G17" s="8">
        <v>80</v>
      </c>
      <c r="H17" s="9">
        <f>C33</f>
        <v>99000</v>
      </c>
      <c r="I17" s="9">
        <f t="shared" si="0"/>
        <v>7920000</v>
      </c>
      <c r="J17" s="14" t="str">
        <f>D33</f>
        <v>VN</v>
      </c>
      <c r="K17" s="23">
        <f>IF(J17="VN",MAX($K$1:K16)+1,"")</f>
        <v>6</v>
      </c>
      <c r="L17" s="24" t="str">
        <f>IF(J17="VN","",MAX($L$1:L16)+1)</f>
        <v/>
      </c>
    </row>
    <row r="18" spans="1:12" x14ac:dyDescent="0.3">
      <c r="A18" s="7">
        <f>COUNTIF($B$2:B18,B18)</f>
        <v>3</v>
      </c>
      <c r="B18" s="7" t="str">
        <f>CONCATENATE(D18,E18)</f>
        <v>Táo2021</v>
      </c>
      <c r="C18" s="1">
        <v>17</v>
      </c>
      <c r="D18" s="1" t="s">
        <v>3</v>
      </c>
      <c r="E18" s="1">
        <v>2021</v>
      </c>
      <c r="F18" s="4"/>
      <c r="G18" s="8">
        <v>78</v>
      </c>
      <c r="H18" s="19"/>
      <c r="I18" s="9">
        <f t="shared" si="0"/>
        <v>0</v>
      </c>
      <c r="J18" s="4"/>
      <c r="K18" s="21"/>
      <c r="L18" s="22"/>
    </row>
    <row r="22" spans="1:12" x14ac:dyDescent="0.3">
      <c r="A22" s="7">
        <v>1</v>
      </c>
      <c r="B22" s="1" t="s">
        <v>18</v>
      </c>
      <c r="C22" s="13">
        <v>20000</v>
      </c>
      <c r="D22" s="13" t="s">
        <v>9</v>
      </c>
    </row>
    <row r="23" spans="1:12" x14ac:dyDescent="0.3">
      <c r="A23" s="7">
        <v>1</v>
      </c>
      <c r="B23" s="1" t="s">
        <v>19</v>
      </c>
      <c r="C23" s="13">
        <v>40000</v>
      </c>
      <c r="D23" s="13" t="s">
        <v>10</v>
      </c>
    </row>
    <row r="24" spans="1:12" x14ac:dyDescent="0.3">
      <c r="A24" s="7">
        <v>1</v>
      </c>
      <c r="B24" s="1" t="s">
        <v>20</v>
      </c>
      <c r="C24" s="13">
        <v>25000</v>
      </c>
      <c r="D24" s="13" t="s">
        <v>10</v>
      </c>
    </row>
    <row r="25" spans="1:12" x14ac:dyDescent="0.3">
      <c r="A25" s="7">
        <v>1</v>
      </c>
      <c r="B25" s="1" t="s">
        <v>21</v>
      </c>
      <c r="C25" s="13">
        <v>15000</v>
      </c>
      <c r="D25" s="13" t="s">
        <v>10</v>
      </c>
    </row>
    <row r="26" spans="1:12" x14ac:dyDescent="0.3">
      <c r="A26" s="7">
        <v>1</v>
      </c>
      <c r="B26" s="1" t="s">
        <v>22</v>
      </c>
      <c r="C26" s="13">
        <v>40000</v>
      </c>
      <c r="D26" s="1" t="s">
        <v>9</v>
      </c>
    </row>
    <row r="27" spans="1:12" x14ac:dyDescent="0.3">
      <c r="A27" s="7">
        <v>1</v>
      </c>
      <c r="B27" s="1" t="s">
        <v>23</v>
      </c>
      <c r="C27" s="13">
        <v>5000</v>
      </c>
      <c r="D27" s="1" t="s">
        <v>10</v>
      </c>
    </row>
    <row r="28" spans="1:12" x14ac:dyDescent="0.3">
      <c r="A28" s="7">
        <v>1</v>
      </c>
      <c r="B28" s="1" t="s">
        <v>24</v>
      </c>
      <c r="C28" s="13">
        <v>100000</v>
      </c>
      <c r="D28" s="1" t="s">
        <v>9</v>
      </c>
    </row>
    <row r="29" spans="1:12" x14ac:dyDescent="0.3">
      <c r="A29" s="7">
        <v>1</v>
      </c>
      <c r="B29" s="1" t="s">
        <v>25</v>
      </c>
      <c r="C29" s="13">
        <v>6000</v>
      </c>
      <c r="D29" s="1" t="s">
        <v>9</v>
      </c>
    </row>
    <row r="30" spans="1:12" x14ac:dyDescent="0.3">
      <c r="A30" s="7">
        <v>1</v>
      </c>
      <c r="B30" s="1" t="s">
        <v>26</v>
      </c>
      <c r="C30" s="13">
        <v>8000</v>
      </c>
      <c r="D30" s="1" t="s">
        <v>9</v>
      </c>
    </row>
    <row r="31" spans="1:12" x14ac:dyDescent="0.3">
      <c r="A31" s="7">
        <v>1</v>
      </c>
      <c r="B31" s="1" t="s">
        <v>27</v>
      </c>
      <c r="C31" s="13">
        <v>9000</v>
      </c>
      <c r="D31" s="1" t="s">
        <v>10</v>
      </c>
    </row>
    <row r="32" spans="1:12" x14ac:dyDescent="0.3">
      <c r="A32" s="7">
        <v>1</v>
      </c>
      <c r="B32" s="1" t="s">
        <v>28</v>
      </c>
      <c r="C32" s="13">
        <v>55000</v>
      </c>
      <c r="D32" s="1" t="s">
        <v>10</v>
      </c>
    </row>
    <row r="33" spans="1:4" x14ac:dyDescent="0.3">
      <c r="A33" s="7">
        <v>1</v>
      </c>
      <c r="B33" s="1" t="s">
        <v>29</v>
      </c>
      <c r="C33" s="13">
        <v>99000</v>
      </c>
      <c r="D33" s="1" t="s">
        <v>9</v>
      </c>
    </row>
  </sheetData>
  <autoFilter ref="A1:L18"/>
  <conditionalFormatting sqref="B1:B21 B34:B1048576">
    <cfRule type="duplicateValues" dxfId="2" priority="1"/>
  </conditionalFormatting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P33"/>
  <sheetViews>
    <sheetView tabSelected="1" zoomScale="85" zoomScaleNormal="85" workbookViewId="0">
      <selection activeCell="F3" sqref="F3"/>
    </sheetView>
  </sheetViews>
  <sheetFormatPr defaultRowHeight="19.8" x14ac:dyDescent="0.3"/>
  <cols>
    <col min="1" max="1" width="11.6640625" style="5" customWidth="1"/>
    <col min="2" max="5" width="14.6640625" style="5" customWidth="1"/>
    <col min="6" max="6" width="18.33203125" style="5" customWidth="1"/>
    <col min="7" max="8" width="12.109375" style="5" customWidth="1"/>
    <col min="9" max="11" width="14.6640625" style="5" customWidth="1"/>
    <col min="12" max="12" width="14.6640625" style="15" customWidth="1"/>
    <col min="13" max="13" width="7.6640625" style="5" customWidth="1"/>
    <col min="14" max="14" width="28.5546875" style="5" bestFit="1" customWidth="1"/>
    <col min="15" max="15" width="29.21875" style="5" customWidth="1"/>
    <col min="16" max="16" width="8.88671875" style="18"/>
    <col min="17" max="16384" width="8.88671875" style="5"/>
  </cols>
  <sheetData>
    <row r="1" spans="1:16" s="12" customFormat="1" x14ac:dyDescent="0.3">
      <c r="A1" s="6"/>
      <c r="B1" s="6"/>
      <c r="C1" s="2" t="s">
        <v>0</v>
      </c>
      <c r="D1" s="2" t="s">
        <v>11</v>
      </c>
      <c r="E1" s="2" t="s">
        <v>7</v>
      </c>
      <c r="F1" s="2" t="s">
        <v>17</v>
      </c>
      <c r="G1" s="2" t="s">
        <v>12</v>
      </c>
      <c r="H1" s="2" t="s">
        <v>14</v>
      </c>
      <c r="I1" s="2" t="s">
        <v>13</v>
      </c>
      <c r="J1" s="2" t="s">
        <v>8</v>
      </c>
      <c r="K1" s="6"/>
      <c r="L1" s="10"/>
      <c r="P1" s="17"/>
    </row>
    <row r="2" spans="1:16" x14ac:dyDescent="0.3">
      <c r="A2" s="7">
        <f>COUNTIF($B$2:B2,B2)</f>
        <v>1</v>
      </c>
      <c r="B2" s="7" t="str">
        <f>CONCATENATE(D2,E2)</f>
        <v>Hồng2022</v>
      </c>
      <c r="C2" s="1">
        <v>1</v>
      </c>
      <c r="D2" s="1" t="s">
        <v>1</v>
      </c>
      <c r="E2" s="1">
        <v>2022</v>
      </c>
      <c r="F2" s="1" t="str">
        <f>J2&amp;"."&amp;K2&amp;L2</f>
        <v>VN.1</v>
      </c>
      <c r="G2" s="1">
        <v>85</v>
      </c>
      <c r="H2" s="3">
        <f>C22</f>
        <v>20000</v>
      </c>
      <c r="I2" s="3">
        <f>H2*G2</f>
        <v>1700000</v>
      </c>
      <c r="J2" s="13" t="str">
        <f>D22</f>
        <v>VN</v>
      </c>
      <c r="K2" s="5">
        <f>IF(J2="VN",MAX($K$1:K1)+1,"")</f>
        <v>1</v>
      </c>
      <c r="L2" s="10" t="str">
        <f>IF(J2="VN","",MAX($L$1:L1)+1)</f>
        <v/>
      </c>
    </row>
    <row r="3" spans="1:16" x14ac:dyDescent="0.3">
      <c r="A3" s="7">
        <f>COUNTIF($B$2:B3,B3)</f>
        <v>1</v>
      </c>
      <c r="B3" s="7" t="str">
        <f>CONCATENATE(D3,E3)</f>
        <v>Lê2022</v>
      </c>
      <c r="C3" s="1">
        <v>2</v>
      </c>
      <c r="D3" s="1" t="s">
        <v>2</v>
      </c>
      <c r="E3" s="1">
        <v>2022</v>
      </c>
      <c r="F3" s="1" t="str">
        <f>J3&amp;"."&amp;K3&amp;L3</f>
        <v>CN.1</v>
      </c>
      <c r="G3" s="1">
        <v>24</v>
      </c>
      <c r="H3" s="3">
        <f>C23</f>
        <v>40000</v>
      </c>
      <c r="I3" s="3">
        <f>H3*G3</f>
        <v>960000</v>
      </c>
      <c r="J3" s="13" t="str">
        <f>D23</f>
        <v>CN</v>
      </c>
      <c r="K3" s="5" t="str">
        <f>IF(J3="VN",MAX($K$1:K2)+1,"")</f>
        <v/>
      </c>
      <c r="L3" s="10">
        <f>IF(J3="VN","",MAX($L$1:L2)+1)</f>
        <v>1</v>
      </c>
    </row>
    <row r="4" spans="1:16" x14ac:dyDescent="0.3">
      <c r="A4" s="7">
        <f>COUNTIF($B$2:B4,B4)</f>
        <v>1</v>
      </c>
      <c r="B4" s="7" t="str">
        <f>CONCATENATE(D4,E4)</f>
        <v>Táo2021</v>
      </c>
      <c r="C4" s="1">
        <v>3</v>
      </c>
      <c r="D4" s="1" t="s">
        <v>3</v>
      </c>
      <c r="E4" s="1">
        <v>2021</v>
      </c>
      <c r="F4" s="1" t="str">
        <f>J4&amp;"."&amp;K4&amp;L4</f>
        <v>CN.2</v>
      </c>
      <c r="G4" s="1">
        <v>30</v>
      </c>
      <c r="H4" s="3">
        <f>C24</f>
        <v>25000</v>
      </c>
      <c r="I4" s="3">
        <f>H4*G4</f>
        <v>750000</v>
      </c>
      <c r="J4" s="13" t="str">
        <f>D24</f>
        <v>CN</v>
      </c>
      <c r="K4" s="5" t="str">
        <f>IF(J4="VN",MAX($K$1:K3)+1,"")</f>
        <v/>
      </c>
      <c r="L4" s="10">
        <f>IF(J4="VN","",MAX($L$1:L3)+1)</f>
        <v>2</v>
      </c>
    </row>
    <row r="5" spans="1:16" x14ac:dyDescent="0.3">
      <c r="A5" s="7">
        <f>COUNTIF($B$2:B5,B5)</f>
        <v>1</v>
      </c>
      <c r="B5" s="7" t="str">
        <f>CONCATENATE(D5,E5)</f>
        <v>Bưởi2021</v>
      </c>
      <c r="C5" s="1">
        <v>4</v>
      </c>
      <c r="D5" s="1" t="s">
        <v>4</v>
      </c>
      <c r="E5" s="1">
        <v>2021</v>
      </c>
      <c r="F5" s="1" t="str">
        <f>J5&amp;"."&amp;K5&amp;L5</f>
        <v>CN.3</v>
      </c>
      <c r="G5" s="1">
        <v>11</v>
      </c>
      <c r="H5" s="3">
        <f>C25</f>
        <v>15000</v>
      </c>
      <c r="I5" s="3">
        <f>H5*G5</f>
        <v>165000</v>
      </c>
      <c r="J5" s="13" t="str">
        <f>D25</f>
        <v>CN</v>
      </c>
      <c r="K5" s="23" t="str">
        <f>IF(J5="VN",MAX($K$1:K4)+1,"")</f>
        <v/>
      </c>
      <c r="L5" s="24">
        <f>IF(J5="VN","",MAX($L$1:L4)+1)</f>
        <v>3</v>
      </c>
    </row>
    <row r="6" spans="1:16" x14ac:dyDescent="0.3">
      <c r="A6" s="7">
        <f>COUNTIF($B$2:B6,B6)</f>
        <v>2</v>
      </c>
      <c r="B6" s="7" t="str">
        <f>CONCATENATE(D6,E6)</f>
        <v>Hồng2022</v>
      </c>
      <c r="C6" s="1">
        <v>5</v>
      </c>
      <c r="D6" s="1" t="s">
        <v>1</v>
      </c>
      <c r="E6" s="1">
        <v>2022</v>
      </c>
      <c r="F6" s="4" t="str">
        <f>VLOOKUP($B6,$B$22:$H$33,5,0)</f>
        <v>"=J2&amp;"."&amp;K2&amp;L2</v>
      </c>
      <c r="G6" s="8">
        <v>76</v>
      </c>
      <c r="H6" s="19" t="str">
        <f>VLOOKUP($B6,$B$22:$H$33,6,0)</f>
        <v>"=C22</v>
      </c>
      <c r="I6" s="9" t="e">
        <f>H6*G6</f>
        <v>#VALUE!</v>
      </c>
      <c r="J6" s="4" t="str">
        <f>VLOOKUP($B6,$B$22:$H$33,7,0)</f>
        <v>"=D22</v>
      </c>
      <c r="K6" s="21"/>
      <c r="L6" s="22"/>
    </row>
    <row r="7" spans="1:16" x14ac:dyDescent="0.3">
      <c r="A7" s="7">
        <f>COUNTIF($B$2:B7,B7)</f>
        <v>1</v>
      </c>
      <c r="B7" s="7" t="str">
        <f>CONCATENATE(D7,E7)</f>
        <v>Cam2020</v>
      </c>
      <c r="C7" s="1">
        <v>6</v>
      </c>
      <c r="D7" s="1" t="s">
        <v>5</v>
      </c>
      <c r="E7" s="1">
        <v>2020</v>
      </c>
      <c r="F7" s="1" t="str">
        <f>J7&amp;"."&amp;K7&amp;L7</f>
        <v>VN.2</v>
      </c>
      <c r="G7" s="1">
        <v>4</v>
      </c>
      <c r="H7" s="3">
        <f>C26</f>
        <v>40000</v>
      </c>
      <c r="I7" s="3">
        <f>H7*G7</f>
        <v>160000</v>
      </c>
      <c r="J7" s="13" t="str">
        <f>D26</f>
        <v>VN</v>
      </c>
      <c r="K7" s="23">
        <f>IF(J7="VN",MAX($K$1:K6)+1,"")</f>
        <v>2</v>
      </c>
      <c r="L7" s="24" t="str">
        <f>IF(J7="VN","",MAX($L$1:L6)+1)</f>
        <v/>
      </c>
    </row>
    <row r="8" spans="1:16" x14ac:dyDescent="0.3">
      <c r="A8" s="7">
        <f>COUNTIF($B$2:B8,B8)</f>
        <v>1</v>
      </c>
      <c r="B8" s="7" t="str">
        <f>CONCATENATE(D8,E8)</f>
        <v>Quýt2020</v>
      </c>
      <c r="C8" s="1">
        <v>7</v>
      </c>
      <c r="D8" s="1" t="s">
        <v>6</v>
      </c>
      <c r="E8" s="1">
        <v>2020</v>
      </c>
      <c r="F8" s="1" t="str">
        <f>J8&amp;"."&amp;K8&amp;L8</f>
        <v>CN.4</v>
      </c>
      <c r="G8" s="1">
        <v>31</v>
      </c>
      <c r="H8" s="3">
        <f>C27</f>
        <v>5000</v>
      </c>
      <c r="I8" s="3">
        <f>H8*G8</f>
        <v>155000</v>
      </c>
      <c r="J8" s="13" t="str">
        <f>D27</f>
        <v>CN</v>
      </c>
      <c r="K8" s="23" t="str">
        <f>IF(J8="VN",MAX($K$1:K7)+1,"")</f>
        <v/>
      </c>
      <c r="L8" s="24">
        <f>IF(J8="VN","",MAX($L$1:L7)+1)</f>
        <v>4</v>
      </c>
    </row>
    <row r="9" spans="1:16" x14ac:dyDescent="0.3">
      <c r="A9" s="7">
        <f>COUNTIF($B$2:B9,B9)</f>
        <v>2</v>
      </c>
      <c r="B9" s="7" t="str">
        <f>CONCATENATE(D9,E9)</f>
        <v>Cam2020</v>
      </c>
      <c r="C9" s="1">
        <v>8</v>
      </c>
      <c r="D9" s="1" t="s">
        <v>5</v>
      </c>
      <c r="E9" s="1">
        <v>2020</v>
      </c>
      <c r="F9" s="4" t="str">
        <f>VLOOKUP($B9,$B$22:$H$33,5,0)</f>
        <v>"=J7&amp;"."&amp;K7&amp;L7</v>
      </c>
      <c r="G9" s="8">
        <v>79</v>
      </c>
      <c r="H9" s="19" t="str">
        <f>VLOOKUP($B9,$B$22:$H$33,6,0)</f>
        <v>"=C26</v>
      </c>
      <c r="I9" s="9" t="e">
        <f>H9*G9</f>
        <v>#VALUE!</v>
      </c>
      <c r="J9" s="4" t="str">
        <f>VLOOKUP($B9,$B$22:$H$33,7,0)</f>
        <v>"=D26</v>
      </c>
      <c r="K9" s="21"/>
      <c r="L9" s="22"/>
    </row>
    <row r="10" spans="1:16" x14ac:dyDescent="0.3">
      <c r="A10" s="7">
        <f>COUNTIF($B$2:B10,B10)</f>
        <v>2</v>
      </c>
      <c r="B10" s="7" t="str">
        <f>CONCATENATE(D10,E10)</f>
        <v>Táo2021</v>
      </c>
      <c r="C10" s="1">
        <v>9</v>
      </c>
      <c r="D10" s="1" t="s">
        <v>3</v>
      </c>
      <c r="E10" s="1">
        <v>2021</v>
      </c>
      <c r="F10" s="4" t="str">
        <f>VLOOKUP($B10,$B$22:$H$33,5,0)</f>
        <v>"=J4&amp;"."&amp;K4&amp;L4</v>
      </c>
      <c r="G10" s="8">
        <v>14</v>
      </c>
      <c r="H10" s="19" t="str">
        <f>VLOOKUP($B10,$B$22:$H$33,6,0)</f>
        <v>"=C24</v>
      </c>
      <c r="I10" s="20" t="e">
        <f>H10*G10</f>
        <v>#VALUE!</v>
      </c>
      <c r="J10" s="4" t="str">
        <f>VLOOKUP($B10,$B$22:$H$33,7,0)</f>
        <v>"=D24</v>
      </c>
      <c r="K10" s="22"/>
      <c r="L10" s="22"/>
    </row>
    <row r="11" spans="1:16" x14ac:dyDescent="0.3">
      <c r="A11" s="7">
        <f>COUNTIF($B$2:B11,B11)</f>
        <v>1</v>
      </c>
      <c r="B11" s="7" t="str">
        <f>CONCATENATE(D11,E11)</f>
        <v>Mít 2022</v>
      </c>
      <c r="C11" s="1">
        <v>10</v>
      </c>
      <c r="D11" s="1" t="s">
        <v>15</v>
      </c>
      <c r="E11" s="1">
        <v>2022</v>
      </c>
      <c r="F11" s="1" t="str">
        <f>J11&amp;"."&amp;K11&amp;L11</f>
        <v>VN.3</v>
      </c>
      <c r="G11" s="1">
        <v>50</v>
      </c>
      <c r="H11" s="3">
        <f>C28</f>
        <v>100000</v>
      </c>
      <c r="I11" s="3">
        <f>H11*G11</f>
        <v>5000000</v>
      </c>
      <c r="J11" s="13" t="str">
        <f>D28</f>
        <v>VN</v>
      </c>
      <c r="K11" s="23">
        <f>IF(J11="VN",MAX($K$1:K10)+1,"")</f>
        <v>3</v>
      </c>
      <c r="L11" s="24" t="str">
        <f>IF(J11="VN","",MAX($L$1:L10)+1)</f>
        <v/>
      </c>
    </row>
    <row r="12" spans="1:16" x14ac:dyDescent="0.3">
      <c r="A12" s="7">
        <f>COUNTIF($B$2:B12,B12)</f>
        <v>1</v>
      </c>
      <c r="B12" s="7" t="str">
        <f>CONCATENATE(D12,E12)</f>
        <v>Dừa2022</v>
      </c>
      <c r="C12" s="1">
        <v>11</v>
      </c>
      <c r="D12" s="1" t="s">
        <v>16</v>
      </c>
      <c r="E12" s="1">
        <v>2022</v>
      </c>
      <c r="F12" s="1" t="str">
        <f>J12&amp;"."&amp;K12&amp;L12</f>
        <v>VN.4</v>
      </c>
      <c r="G12" s="8">
        <v>5</v>
      </c>
      <c r="H12" s="3">
        <f>C29</f>
        <v>6000</v>
      </c>
      <c r="I12" s="3">
        <f>H12*G12</f>
        <v>30000</v>
      </c>
      <c r="J12" s="13" t="str">
        <f>D29</f>
        <v>VN</v>
      </c>
      <c r="K12" s="23">
        <f>IF(J12="VN",MAX($K$1:K11)+1,"")</f>
        <v>4</v>
      </c>
      <c r="L12" s="24" t="str">
        <f>IF(J12="VN","",MAX($L$1:L11)+1)</f>
        <v/>
      </c>
    </row>
    <row r="13" spans="1:16" x14ac:dyDescent="0.3">
      <c r="A13" s="7">
        <f>COUNTIF($B$2:B13,B13)</f>
        <v>1</v>
      </c>
      <c r="B13" s="7" t="str">
        <f>CONCATENATE(D13,E13)</f>
        <v>Cam2022</v>
      </c>
      <c r="C13" s="1">
        <v>12</v>
      </c>
      <c r="D13" s="1" t="s">
        <v>5</v>
      </c>
      <c r="E13" s="1">
        <v>2022</v>
      </c>
      <c r="F13" s="1" t="str">
        <f>J13&amp;"."&amp;K13&amp;L13</f>
        <v>VN.5</v>
      </c>
      <c r="G13" s="8">
        <v>2</v>
      </c>
      <c r="H13" s="9">
        <f>C30</f>
        <v>8000</v>
      </c>
      <c r="I13" s="9">
        <f t="shared" ref="I13:I18" si="0">H13*G13</f>
        <v>16000</v>
      </c>
      <c r="J13" s="14" t="str">
        <f>D30</f>
        <v>VN</v>
      </c>
      <c r="K13" s="23">
        <f>IF(J13="VN",MAX($K$1:K12)+1,"")</f>
        <v>5</v>
      </c>
      <c r="L13" s="24" t="str">
        <f>IF(J13="VN","",MAX($L$1:L12)+1)</f>
        <v/>
      </c>
    </row>
    <row r="14" spans="1:16" x14ac:dyDescent="0.3">
      <c r="A14" s="7">
        <f>COUNTIF($B$2:B14,B14)</f>
        <v>2</v>
      </c>
      <c r="B14" s="7" t="str">
        <f>CONCATENATE(D14,E14)</f>
        <v>Mít 2022</v>
      </c>
      <c r="C14" s="1">
        <v>13</v>
      </c>
      <c r="D14" s="1" t="s">
        <v>15</v>
      </c>
      <c r="E14" s="1">
        <v>2022</v>
      </c>
      <c r="F14" s="4" t="str">
        <f>VLOOKUP($B14,$B$22:$H$33,5,0)</f>
        <v>"=J11&amp;"."&amp;K11&amp;L11</v>
      </c>
      <c r="G14" s="8">
        <v>10</v>
      </c>
      <c r="H14" s="19" t="str">
        <f>VLOOKUP($B14,$B$22:$H$33,6,0)</f>
        <v>"=C28</v>
      </c>
      <c r="I14" s="9" t="e">
        <f t="shared" si="0"/>
        <v>#VALUE!</v>
      </c>
      <c r="J14" s="4" t="str">
        <f>VLOOKUP($B14,$B$22:$H$33,7,0)</f>
        <v>"=D28</v>
      </c>
      <c r="K14" s="21"/>
      <c r="L14" s="22"/>
    </row>
    <row r="15" spans="1:16" x14ac:dyDescent="0.3">
      <c r="A15" s="7">
        <f>COUNTIF($B$2:B15,B15)</f>
        <v>1</v>
      </c>
      <c r="B15" s="7" t="str">
        <f>CONCATENATE(D15,E15)</f>
        <v>Quýt2022</v>
      </c>
      <c r="C15" s="1">
        <v>14</v>
      </c>
      <c r="D15" s="1" t="s">
        <v>6</v>
      </c>
      <c r="E15" s="1">
        <v>2022</v>
      </c>
      <c r="F15" s="1" t="str">
        <f>J15&amp;"."&amp;K15&amp;L15</f>
        <v>CN.5</v>
      </c>
      <c r="G15" s="8">
        <v>24</v>
      </c>
      <c r="H15" s="9">
        <f>C31</f>
        <v>9000</v>
      </c>
      <c r="I15" s="9">
        <f t="shared" si="0"/>
        <v>216000</v>
      </c>
      <c r="J15" s="14" t="str">
        <f>D31</f>
        <v>CN</v>
      </c>
      <c r="K15" s="23" t="str">
        <f>IF(J15="VN",MAX($K$1:K14)+1,"")</f>
        <v/>
      </c>
      <c r="L15" s="24">
        <f>IF(J15="VN","",MAX($L$1:L14)+1)</f>
        <v>5</v>
      </c>
    </row>
    <row r="16" spans="1:16" x14ac:dyDescent="0.3">
      <c r="A16" s="7">
        <f>COUNTIF($B$2:B16,B16)</f>
        <v>1</v>
      </c>
      <c r="B16" s="7" t="str">
        <f>CONCATENATE(D16,E16)</f>
        <v>Lê2020</v>
      </c>
      <c r="C16" s="1">
        <v>15</v>
      </c>
      <c r="D16" s="1" t="s">
        <v>2</v>
      </c>
      <c r="E16" s="1">
        <v>2020</v>
      </c>
      <c r="F16" s="1" t="str">
        <f>J16&amp;"."&amp;K16&amp;L16</f>
        <v>CN.6</v>
      </c>
      <c r="G16" s="8">
        <v>54</v>
      </c>
      <c r="H16" s="9">
        <f>C32</f>
        <v>55000</v>
      </c>
      <c r="I16" s="9">
        <f t="shared" si="0"/>
        <v>2970000</v>
      </c>
      <c r="J16" s="14" t="str">
        <f>D32</f>
        <v>CN</v>
      </c>
      <c r="K16" s="23" t="str">
        <f>IF(J16="VN",MAX($K$1:K15)+1,"")</f>
        <v/>
      </c>
      <c r="L16" s="24">
        <f>IF(J16="VN","",MAX($L$1:L15)+1)</f>
        <v>6</v>
      </c>
    </row>
    <row r="17" spans="1:12" x14ac:dyDescent="0.3">
      <c r="A17" s="7">
        <f>COUNTIF($B$2:B17,B17)</f>
        <v>1</v>
      </c>
      <c r="B17" s="7" t="str">
        <f>CONCATENATE(D17,E17)</f>
        <v>Bưởi2020</v>
      </c>
      <c r="C17" s="1">
        <v>16</v>
      </c>
      <c r="D17" s="1" t="s">
        <v>4</v>
      </c>
      <c r="E17" s="1">
        <v>2020</v>
      </c>
      <c r="F17" s="1" t="str">
        <f>J17&amp;"."&amp;K17&amp;L17</f>
        <v>VN.6</v>
      </c>
      <c r="G17" s="8">
        <v>80</v>
      </c>
      <c r="H17" s="9">
        <f>C33</f>
        <v>99000</v>
      </c>
      <c r="I17" s="9">
        <f t="shared" si="0"/>
        <v>7920000</v>
      </c>
      <c r="J17" s="14" t="str">
        <f>D33</f>
        <v>VN</v>
      </c>
      <c r="K17" s="23">
        <f>IF(J17="VN",MAX($K$1:K16)+1,"")</f>
        <v>6</v>
      </c>
      <c r="L17" s="24" t="str">
        <f>IF(J17="VN","",MAX($L$1:L16)+1)</f>
        <v/>
      </c>
    </row>
    <row r="18" spans="1:12" x14ac:dyDescent="0.3">
      <c r="A18" s="7">
        <f>COUNTIF($B$2:B18,B18)</f>
        <v>3</v>
      </c>
      <c r="B18" s="7" t="str">
        <f>CONCATENATE(D18,E18)</f>
        <v>Táo2021</v>
      </c>
      <c r="C18" s="1">
        <v>17</v>
      </c>
      <c r="D18" s="1" t="s">
        <v>3</v>
      </c>
      <c r="E18" s="1">
        <v>2021</v>
      </c>
      <c r="F18" s="4" t="str">
        <f>VLOOKUP($B18,$B$22:$H$33,5,0)</f>
        <v>"=J4&amp;"."&amp;K4&amp;L4</v>
      </c>
      <c r="G18" s="8">
        <v>78</v>
      </c>
      <c r="H18" s="19" t="str">
        <f>VLOOKUP($B18,$B$22:$H$33,6,0)</f>
        <v>"=C24</v>
      </c>
      <c r="I18" s="9" t="e">
        <f t="shared" si="0"/>
        <v>#VALUE!</v>
      </c>
      <c r="J18" s="4" t="str">
        <f>VLOOKUP($B18,$B$22:$H$33,7,0)</f>
        <v>"=D24</v>
      </c>
      <c r="K18" s="21"/>
      <c r="L18" s="22"/>
    </row>
    <row r="22" spans="1:12" x14ac:dyDescent="0.3">
      <c r="A22" s="7">
        <v>1</v>
      </c>
      <c r="B22" s="1" t="s">
        <v>18</v>
      </c>
      <c r="C22" s="13">
        <v>20000</v>
      </c>
      <c r="D22" s="13" t="s">
        <v>9</v>
      </c>
      <c r="F22" s="11" t="s">
        <v>30</v>
      </c>
      <c r="G22" s="25" t="s">
        <v>42</v>
      </c>
      <c r="H22" s="25" t="s">
        <v>54</v>
      </c>
    </row>
    <row r="23" spans="1:12" x14ac:dyDescent="0.3">
      <c r="A23" s="7">
        <v>1</v>
      </c>
      <c r="B23" s="1" t="s">
        <v>19</v>
      </c>
      <c r="C23" s="13">
        <v>40000</v>
      </c>
      <c r="D23" s="13" t="s">
        <v>10</v>
      </c>
      <c r="F23" s="11" t="s">
        <v>31</v>
      </c>
      <c r="G23" s="25" t="s">
        <v>43</v>
      </c>
      <c r="H23" s="25" t="s">
        <v>55</v>
      </c>
    </row>
    <row r="24" spans="1:12" x14ac:dyDescent="0.3">
      <c r="A24" s="7">
        <v>1</v>
      </c>
      <c r="B24" s="1" t="s">
        <v>20</v>
      </c>
      <c r="C24" s="13">
        <v>25000</v>
      </c>
      <c r="D24" s="13" t="s">
        <v>10</v>
      </c>
      <c r="F24" s="11" t="s">
        <v>32</v>
      </c>
      <c r="G24" s="25" t="s">
        <v>44</v>
      </c>
      <c r="H24" s="25" t="s">
        <v>56</v>
      </c>
    </row>
    <row r="25" spans="1:12" x14ac:dyDescent="0.3">
      <c r="A25" s="7">
        <v>1</v>
      </c>
      <c r="B25" s="1" t="s">
        <v>21</v>
      </c>
      <c r="C25" s="13">
        <v>15000</v>
      </c>
      <c r="D25" s="13" t="s">
        <v>10</v>
      </c>
      <c r="F25" s="11" t="s">
        <v>33</v>
      </c>
      <c r="G25" s="25" t="s">
        <v>45</v>
      </c>
      <c r="H25" s="25" t="s">
        <v>57</v>
      </c>
    </row>
    <row r="26" spans="1:12" x14ac:dyDescent="0.3">
      <c r="A26" s="7">
        <v>1</v>
      </c>
      <c r="B26" s="1" t="s">
        <v>22</v>
      </c>
      <c r="C26" s="13">
        <v>40000</v>
      </c>
      <c r="D26" s="1" t="s">
        <v>9</v>
      </c>
      <c r="F26" s="11" t="s">
        <v>34</v>
      </c>
      <c r="G26" s="25" t="s">
        <v>46</v>
      </c>
      <c r="H26" s="25" t="s">
        <v>58</v>
      </c>
    </row>
    <row r="27" spans="1:12" x14ac:dyDescent="0.3">
      <c r="A27" s="7">
        <v>1</v>
      </c>
      <c r="B27" s="1" t="s">
        <v>23</v>
      </c>
      <c r="C27" s="13">
        <v>5000</v>
      </c>
      <c r="D27" s="1" t="s">
        <v>10</v>
      </c>
      <c r="F27" s="11" t="s">
        <v>35</v>
      </c>
      <c r="G27" s="25" t="s">
        <v>47</v>
      </c>
      <c r="H27" s="25" t="s">
        <v>59</v>
      </c>
    </row>
    <row r="28" spans="1:12" x14ac:dyDescent="0.3">
      <c r="A28" s="7">
        <v>1</v>
      </c>
      <c r="B28" s="1" t="s">
        <v>24</v>
      </c>
      <c r="C28" s="13">
        <v>100000</v>
      </c>
      <c r="D28" s="1" t="s">
        <v>9</v>
      </c>
      <c r="F28" s="11" t="s">
        <v>36</v>
      </c>
      <c r="G28" s="25" t="s">
        <v>48</v>
      </c>
      <c r="H28" s="25" t="s">
        <v>60</v>
      </c>
    </row>
    <row r="29" spans="1:12" x14ac:dyDescent="0.3">
      <c r="A29" s="7">
        <v>1</v>
      </c>
      <c r="B29" s="1" t="s">
        <v>25</v>
      </c>
      <c r="C29" s="13">
        <v>6000</v>
      </c>
      <c r="D29" s="1" t="s">
        <v>9</v>
      </c>
      <c r="F29" s="11" t="s">
        <v>37</v>
      </c>
      <c r="G29" s="25" t="s">
        <v>49</v>
      </c>
      <c r="H29" s="25" t="s">
        <v>61</v>
      </c>
    </row>
    <row r="30" spans="1:12" x14ac:dyDescent="0.3">
      <c r="A30" s="7">
        <v>1</v>
      </c>
      <c r="B30" s="1" t="s">
        <v>26</v>
      </c>
      <c r="C30" s="13">
        <v>8000</v>
      </c>
      <c r="D30" s="1" t="s">
        <v>9</v>
      </c>
      <c r="F30" s="11" t="s">
        <v>38</v>
      </c>
      <c r="G30" s="25" t="s">
        <v>50</v>
      </c>
      <c r="H30" s="25" t="s">
        <v>62</v>
      </c>
    </row>
    <row r="31" spans="1:12" x14ac:dyDescent="0.3">
      <c r="A31" s="7">
        <v>1</v>
      </c>
      <c r="B31" s="1" t="s">
        <v>27</v>
      </c>
      <c r="C31" s="13">
        <v>9000</v>
      </c>
      <c r="D31" s="1" t="s">
        <v>10</v>
      </c>
      <c r="F31" s="11" t="s">
        <v>39</v>
      </c>
      <c r="G31" s="25" t="s">
        <v>51</v>
      </c>
      <c r="H31" s="25" t="s">
        <v>63</v>
      </c>
    </row>
    <row r="32" spans="1:12" x14ac:dyDescent="0.3">
      <c r="A32" s="7">
        <v>1</v>
      </c>
      <c r="B32" s="1" t="s">
        <v>28</v>
      </c>
      <c r="C32" s="13">
        <v>55000</v>
      </c>
      <c r="D32" s="1" t="s">
        <v>10</v>
      </c>
      <c r="F32" s="11" t="s">
        <v>40</v>
      </c>
      <c r="G32" s="25" t="s">
        <v>52</v>
      </c>
      <c r="H32" s="25" t="s">
        <v>64</v>
      </c>
    </row>
    <row r="33" spans="1:8" x14ac:dyDescent="0.3">
      <c r="A33" s="7">
        <v>1</v>
      </c>
      <c r="B33" s="1" t="s">
        <v>29</v>
      </c>
      <c r="C33" s="13">
        <v>99000</v>
      </c>
      <c r="D33" s="1" t="s">
        <v>9</v>
      </c>
      <c r="F33" s="26" t="s">
        <v>41</v>
      </c>
      <c r="G33" s="25" t="s">
        <v>53</v>
      </c>
      <c r="H33" s="25" t="s">
        <v>65</v>
      </c>
    </row>
  </sheetData>
  <autoFilter ref="A1:Q34"/>
  <conditionalFormatting sqref="B1:B21 B34:B1048576">
    <cfRule type="duplicateValues" dxfId="1" priority="1"/>
  </conditionalFormatting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33"/>
  <sheetViews>
    <sheetView zoomScale="85" zoomScaleNormal="85" workbookViewId="0">
      <selection activeCell="F6" sqref="F6"/>
    </sheetView>
  </sheetViews>
  <sheetFormatPr defaultRowHeight="19.8" x14ac:dyDescent="0.3"/>
  <cols>
    <col min="1" max="1" width="11.6640625" style="5" customWidth="1"/>
    <col min="2" max="5" width="14.6640625" style="5" customWidth="1"/>
    <col min="6" max="6" width="18.33203125" style="5" bestFit="1" customWidth="1"/>
    <col min="7" max="8" width="12.109375" style="5" customWidth="1"/>
    <col min="9" max="11" width="14.6640625" style="5" customWidth="1"/>
    <col min="12" max="12" width="14.6640625" style="15" customWidth="1"/>
    <col min="13" max="13" width="7.6640625" style="5" customWidth="1"/>
    <col min="14" max="14" width="28.5546875" style="5" bestFit="1" customWidth="1"/>
    <col min="15" max="15" width="29.21875" style="5" customWidth="1"/>
    <col min="16" max="16" width="8.88671875" style="18"/>
    <col min="17" max="16384" width="8.88671875" style="5"/>
  </cols>
  <sheetData>
    <row r="1" spans="1:16" s="12" customFormat="1" x14ac:dyDescent="0.3">
      <c r="A1" s="6"/>
      <c r="B1" s="6"/>
      <c r="C1" s="2" t="s">
        <v>0</v>
      </c>
      <c r="D1" s="2" t="s">
        <v>11</v>
      </c>
      <c r="E1" s="2" t="s">
        <v>7</v>
      </c>
      <c r="F1" s="2" t="s">
        <v>17</v>
      </c>
      <c r="G1" s="2" t="s">
        <v>12</v>
      </c>
      <c r="H1" s="2" t="s">
        <v>14</v>
      </c>
      <c r="I1" s="2" t="s">
        <v>13</v>
      </c>
      <c r="J1" s="2" t="s">
        <v>8</v>
      </c>
      <c r="K1" s="6"/>
      <c r="L1" s="10"/>
      <c r="P1" s="17"/>
    </row>
    <row r="2" spans="1:16" x14ac:dyDescent="0.3">
      <c r="A2" s="7">
        <f>COUNTIF($B$2:B2,B2)</f>
        <v>1</v>
      </c>
      <c r="B2" s="7" t="str">
        <f>CONCATENATE(D2,E2)</f>
        <v>Hồng2022</v>
      </c>
      <c r="C2" s="1">
        <v>1</v>
      </c>
      <c r="D2" s="1" t="s">
        <v>1</v>
      </c>
      <c r="E2" s="1">
        <v>2022</v>
      </c>
      <c r="F2" s="1" t="str">
        <f>J2&amp;"."&amp;K2&amp;L2</f>
        <v>VN.1</v>
      </c>
      <c r="G2" s="1">
        <v>85</v>
      </c>
      <c r="H2" s="3">
        <f>C22</f>
        <v>20000</v>
      </c>
      <c r="I2" s="3">
        <f>H2*G2</f>
        <v>1700000</v>
      </c>
      <c r="J2" s="13" t="str">
        <f>D22</f>
        <v>VN</v>
      </c>
      <c r="K2" s="5">
        <f>IF(J2="VN",MAX($K$1:K1)+1,"")</f>
        <v>1</v>
      </c>
      <c r="L2" s="10" t="str">
        <f>IF(J2="VN","",MAX($L$1:L1)+1)</f>
        <v/>
      </c>
    </row>
    <row r="3" spans="1:16" x14ac:dyDescent="0.3">
      <c r="A3" s="7">
        <f>COUNTIF($B$2:B3,B3)</f>
        <v>1</v>
      </c>
      <c r="B3" s="7" t="str">
        <f>CONCATENATE(D3,E3)</f>
        <v>Lê2022</v>
      </c>
      <c r="C3" s="1">
        <v>2</v>
      </c>
      <c r="D3" s="1" t="s">
        <v>2</v>
      </c>
      <c r="E3" s="1">
        <v>2022</v>
      </c>
      <c r="F3" s="1" t="str">
        <f>J3&amp;"."&amp;K3&amp;L3</f>
        <v>CN.1</v>
      </c>
      <c r="G3" s="1">
        <v>24</v>
      </c>
      <c r="H3" s="3">
        <f>C23</f>
        <v>40000</v>
      </c>
      <c r="I3" s="3">
        <f>H3*G3</f>
        <v>960000</v>
      </c>
      <c r="J3" s="13" t="str">
        <f>D23</f>
        <v>CN</v>
      </c>
      <c r="K3" s="5" t="str">
        <f>IF(J3="VN",MAX($K$1:K2)+1,"")</f>
        <v/>
      </c>
      <c r="L3" s="10">
        <f>IF(J3="VN","",MAX($L$1:L2)+1)</f>
        <v>1</v>
      </c>
    </row>
    <row r="4" spans="1:16" x14ac:dyDescent="0.3">
      <c r="A4" s="7">
        <f>COUNTIF($B$2:B4,B4)</f>
        <v>1</v>
      </c>
      <c r="B4" s="7" t="str">
        <f>CONCATENATE(D4,E4)</f>
        <v>Táo2021</v>
      </c>
      <c r="C4" s="1">
        <v>3</v>
      </c>
      <c r="D4" s="1" t="s">
        <v>3</v>
      </c>
      <c r="E4" s="1">
        <v>2021</v>
      </c>
      <c r="F4" s="1" t="str">
        <f>J4&amp;"."&amp;K4&amp;L4</f>
        <v>CN.2</v>
      </c>
      <c r="G4" s="1">
        <v>30</v>
      </c>
      <c r="H4" s="3">
        <f>C24</f>
        <v>25000</v>
      </c>
      <c r="I4" s="3">
        <f>H4*G4</f>
        <v>750000</v>
      </c>
      <c r="J4" s="13" t="str">
        <f>D24</f>
        <v>CN</v>
      </c>
      <c r="K4" s="5" t="str">
        <f>IF(J4="VN",MAX($K$1:K3)+1,"")</f>
        <v/>
      </c>
      <c r="L4" s="10">
        <f>IF(J4="VN","",MAX($L$1:L3)+1)</f>
        <v>2</v>
      </c>
    </row>
    <row r="5" spans="1:16" x14ac:dyDescent="0.3">
      <c r="A5" s="7">
        <f>COUNTIF($B$2:B5,B5)</f>
        <v>1</v>
      </c>
      <c r="B5" s="7" t="str">
        <f>CONCATENATE(D5,E5)</f>
        <v>Bưởi2021</v>
      </c>
      <c r="C5" s="1">
        <v>4</v>
      </c>
      <c r="D5" s="1" t="s">
        <v>4</v>
      </c>
      <c r="E5" s="1">
        <v>2021</v>
      </c>
      <c r="F5" s="1" t="str">
        <f>J5&amp;"."&amp;K5&amp;L5</f>
        <v>CN.3</v>
      </c>
      <c r="G5" s="1">
        <v>11</v>
      </c>
      <c r="H5" s="3">
        <f>C25</f>
        <v>15000</v>
      </c>
      <c r="I5" s="3">
        <f>H5*G5</f>
        <v>165000</v>
      </c>
      <c r="J5" s="13" t="str">
        <f>D25</f>
        <v>CN</v>
      </c>
      <c r="K5" s="23" t="str">
        <f>IF(J5="VN",MAX($K$1:K4)+1,"")</f>
        <v/>
      </c>
      <c r="L5" s="24">
        <f>IF(J5="VN","",MAX($L$1:L4)+1)</f>
        <v>3</v>
      </c>
    </row>
    <row r="6" spans="1:16" x14ac:dyDescent="0.3">
      <c r="A6" s="7">
        <f>COUNTIF($B$2:B6,B6)</f>
        <v>2</v>
      </c>
      <c r="B6" s="7" t="str">
        <f>CONCATENATE(D6,E6)</f>
        <v>Hồng2022</v>
      </c>
      <c r="C6" s="1">
        <v>5</v>
      </c>
      <c r="D6" s="1" t="s">
        <v>1</v>
      </c>
      <c r="E6" s="1">
        <v>2022</v>
      </c>
      <c r="F6" s="4" t="str">
        <f>J2&amp;"."&amp;K2&amp;L2</f>
        <v>VN.1</v>
      </c>
      <c r="G6" s="8">
        <v>76</v>
      </c>
      <c r="H6" s="19">
        <f>C22</f>
        <v>20000</v>
      </c>
      <c r="I6" s="9">
        <f>H6*G6</f>
        <v>1520000</v>
      </c>
      <c r="J6" s="16" t="str">
        <f>D22</f>
        <v>VN</v>
      </c>
      <c r="K6" s="21"/>
      <c r="L6" s="22"/>
    </row>
    <row r="7" spans="1:16" x14ac:dyDescent="0.3">
      <c r="A7" s="7">
        <f>COUNTIF($B$2:B7,B7)</f>
        <v>1</v>
      </c>
      <c r="B7" s="7" t="str">
        <f>CONCATENATE(D7,E7)</f>
        <v>Cam2020</v>
      </c>
      <c r="C7" s="1">
        <v>6</v>
      </c>
      <c r="D7" s="1" t="s">
        <v>5</v>
      </c>
      <c r="E7" s="1">
        <v>2020</v>
      </c>
      <c r="F7" s="1" t="str">
        <f>J7&amp;"."&amp;K7&amp;L7</f>
        <v>VN.2</v>
      </c>
      <c r="G7" s="1">
        <v>4</v>
      </c>
      <c r="H7" s="3">
        <f>C26</f>
        <v>40000</v>
      </c>
      <c r="I7" s="3">
        <f>H7*G7</f>
        <v>160000</v>
      </c>
      <c r="J7" s="13" t="str">
        <f>D26</f>
        <v>VN</v>
      </c>
      <c r="K7" s="23">
        <f>IF(J7="VN",MAX($K$1:K6)+1,"")</f>
        <v>2</v>
      </c>
      <c r="L7" s="24" t="str">
        <f>IF(J7="VN","",MAX($L$1:L6)+1)</f>
        <v/>
      </c>
    </row>
    <row r="8" spans="1:16" x14ac:dyDescent="0.3">
      <c r="A8" s="7">
        <f>COUNTIF($B$2:B8,B8)</f>
        <v>1</v>
      </c>
      <c r="B8" s="7" t="str">
        <f>CONCATENATE(D8,E8)</f>
        <v>Quýt2020</v>
      </c>
      <c r="C8" s="1">
        <v>7</v>
      </c>
      <c r="D8" s="1" t="s">
        <v>6</v>
      </c>
      <c r="E8" s="1">
        <v>2020</v>
      </c>
      <c r="F8" s="1" t="str">
        <f>J8&amp;"."&amp;K8&amp;L8</f>
        <v>CN.4</v>
      </c>
      <c r="G8" s="1">
        <v>31</v>
      </c>
      <c r="H8" s="3">
        <f>C27</f>
        <v>5000</v>
      </c>
      <c r="I8" s="3">
        <f>H8*G8</f>
        <v>155000</v>
      </c>
      <c r="J8" s="13" t="str">
        <f>D27</f>
        <v>CN</v>
      </c>
      <c r="K8" s="23" t="str">
        <f>IF(J8="VN",MAX($K$1:K7)+1,"")</f>
        <v/>
      </c>
      <c r="L8" s="24">
        <f>IF(J8="VN","",MAX($L$1:L7)+1)</f>
        <v>4</v>
      </c>
    </row>
    <row r="9" spans="1:16" x14ac:dyDescent="0.3">
      <c r="A9" s="7">
        <f>COUNTIF($B$2:B9,B9)</f>
        <v>2</v>
      </c>
      <c r="B9" s="7" t="str">
        <f>CONCATENATE(D9,E9)</f>
        <v>Cam2020</v>
      </c>
      <c r="C9" s="1">
        <v>8</v>
      </c>
      <c r="D9" s="1" t="s">
        <v>5</v>
      </c>
      <c r="E9" s="1">
        <v>2020</v>
      </c>
      <c r="F9" s="4" t="str">
        <f>J7&amp;"."&amp;K7&amp;L7</f>
        <v>VN.2</v>
      </c>
      <c r="G9" s="8">
        <v>79</v>
      </c>
      <c r="H9" s="19">
        <f>C26</f>
        <v>40000</v>
      </c>
      <c r="I9" s="9">
        <f>H9*G9</f>
        <v>3160000</v>
      </c>
      <c r="J9" s="4" t="str">
        <f>D26</f>
        <v>VN</v>
      </c>
      <c r="K9" s="21"/>
      <c r="L9" s="22"/>
    </row>
    <row r="10" spans="1:16" x14ac:dyDescent="0.3">
      <c r="A10" s="7">
        <f>COUNTIF($B$2:B10,B10)</f>
        <v>2</v>
      </c>
      <c r="B10" s="7" t="str">
        <f>CONCATENATE(D10,E10)</f>
        <v>Táo2021</v>
      </c>
      <c r="C10" s="1">
        <v>9</v>
      </c>
      <c r="D10" s="1" t="s">
        <v>3</v>
      </c>
      <c r="E10" s="1">
        <v>2021</v>
      </c>
      <c r="F10" s="4" t="str">
        <f>J4&amp;"."&amp;K4&amp;L4</f>
        <v>CN.2</v>
      </c>
      <c r="G10" s="8">
        <v>14</v>
      </c>
      <c r="H10" s="19">
        <f>C24</f>
        <v>25000</v>
      </c>
      <c r="I10" s="20">
        <f>H10*G10</f>
        <v>350000</v>
      </c>
      <c r="J10" s="16" t="str">
        <f>D24</f>
        <v>CN</v>
      </c>
      <c r="K10" s="22"/>
      <c r="L10" s="22"/>
    </row>
    <row r="11" spans="1:16" x14ac:dyDescent="0.3">
      <c r="A11" s="7">
        <f>COUNTIF($B$2:B11,B11)</f>
        <v>1</v>
      </c>
      <c r="B11" s="7" t="str">
        <f>CONCATENATE(D11,E11)</f>
        <v>Mít 2022</v>
      </c>
      <c r="C11" s="1">
        <v>10</v>
      </c>
      <c r="D11" s="1" t="s">
        <v>15</v>
      </c>
      <c r="E11" s="1">
        <v>2022</v>
      </c>
      <c r="F11" s="1" t="str">
        <f>J11&amp;"."&amp;K11&amp;L11</f>
        <v>VN.3</v>
      </c>
      <c r="G11" s="1">
        <v>50</v>
      </c>
      <c r="H11" s="3">
        <f>C28</f>
        <v>100000</v>
      </c>
      <c r="I11" s="3">
        <f>H11*G11</f>
        <v>5000000</v>
      </c>
      <c r="J11" s="13" t="str">
        <f>D28</f>
        <v>VN</v>
      </c>
      <c r="K11" s="23">
        <f>IF(J11="VN",MAX($K$1:K10)+1,"")</f>
        <v>3</v>
      </c>
      <c r="L11" s="24" t="str">
        <f>IF(J11="VN","",MAX($L$1:L10)+1)</f>
        <v/>
      </c>
    </row>
    <row r="12" spans="1:16" x14ac:dyDescent="0.3">
      <c r="A12" s="7">
        <f>COUNTIF($B$2:B12,B12)</f>
        <v>1</v>
      </c>
      <c r="B12" s="7" t="str">
        <f>CONCATENATE(D12,E12)</f>
        <v>Dừa2022</v>
      </c>
      <c r="C12" s="1">
        <v>11</v>
      </c>
      <c r="D12" s="1" t="s">
        <v>16</v>
      </c>
      <c r="E12" s="1">
        <v>2022</v>
      </c>
      <c r="F12" s="1" t="str">
        <f>J12&amp;"."&amp;K12&amp;L12</f>
        <v>VN.4</v>
      </c>
      <c r="G12" s="8">
        <v>5</v>
      </c>
      <c r="H12" s="3">
        <f>C29</f>
        <v>6000</v>
      </c>
      <c r="I12" s="3">
        <f>H12*G12</f>
        <v>30000</v>
      </c>
      <c r="J12" s="13" t="str">
        <f>D29</f>
        <v>VN</v>
      </c>
      <c r="K12" s="23">
        <f>IF(J12="VN",MAX($K$1:K11)+1,"")</f>
        <v>4</v>
      </c>
      <c r="L12" s="24" t="str">
        <f>IF(J12="VN","",MAX($L$1:L11)+1)</f>
        <v/>
      </c>
    </row>
    <row r="13" spans="1:16" x14ac:dyDescent="0.3">
      <c r="A13" s="7">
        <f>COUNTIF($B$2:B13,B13)</f>
        <v>1</v>
      </c>
      <c r="B13" s="7" t="str">
        <f>CONCATENATE(D13,E13)</f>
        <v>Cam2022</v>
      </c>
      <c r="C13" s="1">
        <v>12</v>
      </c>
      <c r="D13" s="1" t="s">
        <v>5</v>
      </c>
      <c r="E13" s="1">
        <v>2022</v>
      </c>
      <c r="F13" s="1" t="str">
        <f>J13&amp;"."&amp;K13&amp;L13</f>
        <v>VN.5</v>
      </c>
      <c r="G13" s="8">
        <v>2</v>
      </c>
      <c r="H13" s="9">
        <f>C30</f>
        <v>8000</v>
      </c>
      <c r="I13" s="9">
        <f t="shared" ref="I13:I18" si="0">H13*G13</f>
        <v>16000</v>
      </c>
      <c r="J13" s="14" t="str">
        <f>D30</f>
        <v>VN</v>
      </c>
      <c r="K13" s="23">
        <f>IF(J13="VN",MAX($K$1:K12)+1,"")</f>
        <v>5</v>
      </c>
      <c r="L13" s="24" t="str">
        <f>IF(J13="VN","",MAX($L$1:L12)+1)</f>
        <v/>
      </c>
    </row>
    <row r="14" spans="1:16" x14ac:dyDescent="0.3">
      <c r="A14" s="7">
        <f>COUNTIF($B$2:B14,B14)</f>
        <v>2</v>
      </c>
      <c r="B14" s="7" t="str">
        <f>CONCATENATE(D14,E14)</f>
        <v>Mít 2022</v>
      </c>
      <c r="C14" s="1">
        <v>13</v>
      </c>
      <c r="D14" s="1" t="s">
        <v>15</v>
      </c>
      <c r="E14" s="1">
        <v>2022</v>
      </c>
      <c r="F14" s="4" t="str">
        <f>J11&amp;"."&amp;K11&amp;L11</f>
        <v>VN.3</v>
      </c>
      <c r="G14" s="8">
        <v>10</v>
      </c>
      <c r="H14" s="19">
        <f>C28</f>
        <v>100000</v>
      </c>
      <c r="I14" s="9">
        <f t="shared" si="0"/>
        <v>1000000</v>
      </c>
      <c r="J14" s="4" t="str">
        <f>D28</f>
        <v>VN</v>
      </c>
      <c r="K14" s="21"/>
      <c r="L14" s="22"/>
    </row>
    <row r="15" spans="1:16" x14ac:dyDescent="0.3">
      <c r="A15" s="7">
        <f>COUNTIF($B$2:B15,B15)</f>
        <v>1</v>
      </c>
      <c r="B15" s="7" t="str">
        <f>CONCATENATE(D15,E15)</f>
        <v>Quýt2022</v>
      </c>
      <c r="C15" s="1">
        <v>14</v>
      </c>
      <c r="D15" s="1" t="s">
        <v>6</v>
      </c>
      <c r="E15" s="1">
        <v>2022</v>
      </c>
      <c r="F15" s="1" t="str">
        <f>J15&amp;"."&amp;K15&amp;L15</f>
        <v>CN.5</v>
      </c>
      <c r="G15" s="8">
        <v>24</v>
      </c>
      <c r="H15" s="9">
        <f>C31</f>
        <v>9000</v>
      </c>
      <c r="I15" s="9">
        <f t="shared" si="0"/>
        <v>216000</v>
      </c>
      <c r="J15" s="14" t="str">
        <f>D31</f>
        <v>CN</v>
      </c>
      <c r="K15" s="23" t="str">
        <f>IF(J15="VN",MAX($K$1:K14)+1,"")</f>
        <v/>
      </c>
      <c r="L15" s="24">
        <f>IF(J15="VN","",MAX($L$1:L14)+1)</f>
        <v>5</v>
      </c>
    </row>
    <row r="16" spans="1:16" x14ac:dyDescent="0.3">
      <c r="A16" s="7">
        <f>COUNTIF($B$2:B16,B16)</f>
        <v>1</v>
      </c>
      <c r="B16" s="7" t="str">
        <f>CONCATENATE(D16,E16)</f>
        <v>Lê2020</v>
      </c>
      <c r="C16" s="1">
        <v>15</v>
      </c>
      <c r="D16" s="1" t="s">
        <v>2</v>
      </c>
      <c r="E16" s="1">
        <v>2020</v>
      </c>
      <c r="F16" s="1" t="str">
        <f>J16&amp;"."&amp;K16&amp;L16</f>
        <v>CN.6</v>
      </c>
      <c r="G16" s="8">
        <v>54</v>
      </c>
      <c r="H16" s="9">
        <f>C32</f>
        <v>55000</v>
      </c>
      <c r="I16" s="9">
        <f t="shared" si="0"/>
        <v>2970000</v>
      </c>
      <c r="J16" s="14" t="str">
        <f>D32</f>
        <v>CN</v>
      </c>
      <c r="K16" s="23" t="str">
        <f>IF(J16="VN",MAX($K$1:K15)+1,"")</f>
        <v/>
      </c>
      <c r="L16" s="24">
        <f>IF(J16="VN","",MAX($L$1:L15)+1)</f>
        <v>6</v>
      </c>
    </row>
    <row r="17" spans="1:12" x14ac:dyDescent="0.3">
      <c r="A17" s="7">
        <f>COUNTIF($B$2:B17,B17)</f>
        <v>1</v>
      </c>
      <c r="B17" s="7" t="str">
        <f>CONCATENATE(D17,E17)</f>
        <v>Bưởi2020</v>
      </c>
      <c r="C17" s="1">
        <v>16</v>
      </c>
      <c r="D17" s="1" t="s">
        <v>4</v>
      </c>
      <c r="E17" s="1">
        <v>2020</v>
      </c>
      <c r="F17" s="1" t="str">
        <f>J17&amp;"."&amp;K17&amp;L17</f>
        <v>VN.6</v>
      </c>
      <c r="G17" s="8">
        <v>80</v>
      </c>
      <c r="H17" s="9">
        <f>C33</f>
        <v>99000</v>
      </c>
      <c r="I17" s="9">
        <f t="shared" si="0"/>
        <v>7920000</v>
      </c>
      <c r="J17" s="14" t="str">
        <f>D33</f>
        <v>VN</v>
      </c>
      <c r="K17" s="23">
        <f>IF(J17="VN",MAX($K$1:K16)+1,"")</f>
        <v>6</v>
      </c>
      <c r="L17" s="24" t="str">
        <f>IF(J17="VN","",MAX($L$1:L16)+1)</f>
        <v/>
      </c>
    </row>
    <row r="18" spans="1:12" x14ac:dyDescent="0.3">
      <c r="A18" s="7">
        <f>COUNTIF($B$2:B18,B18)</f>
        <v>3</v>
      </c>
      <c r="B18" s="7" t="str">
        <f>CONCATENATE(D18,E18)</f>
        <v>Táo2021</v>
      </c>
      <c r="C18" s="1">
        <v>17</v>
      </c>
      <c r="D18" s="1" t="s">
        <v>3</v>
      </c>
      <c r="E18" s="1">
        <v>2021</v>
      </c>
      <c r="F18" s="4" t="str">
        <f>J4&amp;"."&amp;K4&amp;L4</f>
        <v>CN.2</v>
      </c>
      <c r="G18" s="8">
        <v>78</v>
      </c>
      <c r="H18" s="19">
        <f>C24</f>
        <v>25000</v>
      </c>
      <c r="I18" s="9">
        <f t="shared" si="0"/>
        <v>1950000</v>
      </c>
      <c r="J18" s="16" t="str">
        <f>D24</f>
        <v>CN</v>
      </c>
      <c r="K18" s="21"/>
      <c r="L18" s="22"/>
    </row>
    <row r="22" spans="1:12" x14ac:dyDescent="0.3">
      <c r="A22" s="5">
        <v>1</v>
      </c>
      <c r="B22" s="1" t="s">
        <v>18</v>
      </c>
      <c r="C22" s="13">
        <v>20000</v>
      </c>
      <c r="D22" s="13" t="s">
        <v>9</v>
      </c>
    </row>
    <row r="23" spans="1:12" x14ac:dyDescent="0.3">
      <c r="A23" s="5">
        <v>1</v>
      </c>
      <c r="B23" s="1" t="s">
        <v>19</v>
      </c>
      <c r="C23" s="13">
        <v>40000</v>
      </c>
      <c r="D23" s="13" t="s">
        <v>10</v>
      </c>
    </row>
    <row r="24" spans="1:12" x14ac:dyDescent="0.3">
      <c r="A24" s="5">
        <v>1</v>
      </c>
      <c r="B24" s="1" t="s">
        <v>20</v>
      </c>
      <c r="C24" s="13">
        <v>25000</v>
      </c>
      <c r="D24" s="13" t="s">
        <v>10</v>
      </c>
    </row>
    <row r="25" spans="1:12" x14ac:dyDescent="0.3">
      <c r="A25" s="5">
        <v>1</v>
      </c>
      <c r="B25" s="1" t="s">
        <v>21</v>
      </c>
      <c r="C25" s="13">
        <v>15000</v>
      </c>
      <c r="D25" s="13" t="s">
        <v>10</v>
      </c>
    </row>
    <row r="26" spans="1:12" x14ac:dyDescent="0.3">
      <c r="A26" s="5">
        <v>1</v>
      </c>
      <c r="B26" s="1" t="s">
        <v>22</v>
      </c>
      <c r="C26" s="13">
        <v>40000</v>
      </c>
      <c r="D26" s="1" t="s">
        <v>9</v>
      </c>
    </row>
    <row r="27" spans="1:12" x14ac:dyDescent="0.3">
      <c r="A27" s="5">
        <v>1</v>
      </c>
      <c r="B27" s="1" t="s">
        <v>23</v>
      </c>
      <c r="C27" s="13">
        <v>5000</v>
      </c>
      <c r="D27" s="1" t="s">
        <v>10</v>
      </c>
    </row>
    <row r="28" spans="1:12" x14ac:dyDescent="0.3">
      <c r="A28" s="5">
        <v>1</v>
      </c>
      <c r="B28" s="1" t="s">
        <v>24</v>
      </c>
      <c r="C28" s="13">
        <v>100000</v>
      </c>
      <c r="D28" s="1" t="s">
        <v>9</v>
      </c>
    </row>
    <row r="29" spans="1:12" x14ac:dyDescent="0.3">
      <c r="A29" s="5">
        <v>1</v>
      </c>
      <c r="B29" s="1" t="s">
        <v>25</v>
      </c>
      <c r="C29" s="13">
        <v>6000</v>
      </c>
      <c r="D29" s="1" t="s">
        <v>9</v>
      </c>
    </row>
    <row r="30" spans="1:12" x14ac:dyDescent="0.3">
      <c r="A30" s="5">
        <v>1</v>
      </c>
      <c r="B30" s="1" t="s">
        <v>26</v>
      </c>
      <c r="C30" s="13">
        <v>8000</v>
      </c>
      <c r="D30" s="1" t="s">
        <v>9</v>
      </c>
    </row>
    <row r="31" spans="1:12" x14ac:dyDescent="0.3">
      <c r="A31" s="5">
        <v>1</v>
      </c>
      <c r="B31" s="1" t="s">
        <v>27</v>
      </c>
      <c r="C31" s="13">
        <v>9000</v>
      </c>
      <c r="D31" s="1" t="s">
        <v>10</v>
      </c>
    </row>
    <row r="32" spans="1:12" x14ac:dyDescent="0.3">
      <c r="A32" s="5">
        <v>1</v>
      </c>
      <c r="B32" s="1" t="s">
        <v>28</v>
      </c>
      <c r="C32" s="13">
        <v>55000</v>
      </c>
      <c r="D32" s="1" t="s">
        <v>10</v>
      </c>
    </row>
    <row r="33" spans="1:4" x14ac:dyDescent="0.3">
      <c r="A33" s="5">
        <v>1</v>
      </c>
      <c r="B33" s="1" t="s">
        <v>29</v>
      </c>
      <c r="C33" s="13">
        <v>99000</v>
      </c>
      <c r="D33" s="1" t="s">
        <v>9</v>
      </c>
    </row>
  </sheetData>
  <autoFilter ref="B1:L18"/>
  <conditionalFormatting sqref="B1:B21 B34:B1048576">
    <cfRule type="duplicateValues" dxfId="0" priority="1"/>
  </conditionalFormatting>
  <pageMargins left="0.7" right="0.7" top="0.75" bottom="0.75" header="0.3" footer="0.3"/>
  <pageSetup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J1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0 -------</vt:lpstr>
      <vt:lpstr>B1 -------</vt:lpstr>
      <vt:lpstr>B2-xong</vt:lpstr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Duylk</dc:creator>
  <cp:lastModifiedBy>HotroCA</cp:lastModifiedBy>
  <dcterms:created xsi:type="dcterms:W3CDTF">2022-08-20T01:58:44Z</dcterms:created>
  <dcterms:modified xsi:type="dcterms:W3CDTF">2024-06-14T10:44:16Z</dcterms:modified>
</cp:coreProperties>
</file>